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9480" windowHeight="3360"/>
  </bookViews>
  <sheets>
    <sheet name="Draught" sheetId="1" r:id="rId1"/>
    <sheet name="Packaged" sheetId="2" r:id="rId2"/>
    <sheet name="3PP Draught" sheetId="4" r:id="rId3"/>
    <sheet name="3PP Packaged" sheetId="5" r:id="rId4"/>
  </sheets>
  <definedNames>
    <definedName name="_xlnm.Print_Area" localSheetId="2">'3PP Draught'!$A$1:$AA$16</definedName>
    <definedName name="_xlnm.Print_Area" localSheetId="3">'3PP Packaged'!$A$1:$R$40</definedName>
    <definedName name="_xlnm.Print_Area" localSheetId="0">Draught!$B$5:$Z$51</definedName>
    <definedName name="_xlnm.Print_Area" localSheetId="1">Packaged!$C$1:$X$46</definedName>
  </definedNames>
  <calcPr calcId="145621"/>
</workbook>
</file>

<file path=xl/calcChain.xml><?xml version="1.0" encoding="utf-8"?>
<calcChain xmlns="http://schemas.openxmlformats.org/spreadsheetml/2006/main">
  <c r="K23" i="2" l="1"/>
  <c r="L23" i="2" s="1"/>
  <c r="B23" i="2"/>
  <c r="A23" i="2"/>
  <c r="I23" i="2" s="1"/>
  <c r="B15" i="2"/>
  <c r="A15" i="2"/>
  <c r="B13" i="2"/>
  <c r="A13" i="2"/>
  <c r="I13" i="2" s="1"/>
  <c r="I15" i="2" l="1"/>
  <c r="Q22" i="5" l="1"/>
  <c r="R22" i="5" s="1"/>
  <c r="Q21" i="5"/>
  <c r="R21" i="5" s="1"/>
  <c r="Q20" i="5"/>
  <c r="R20" i="5" s="1"/>
  <c r="Q19" i="5"/>
  <c r="R19" i="5" s="1"/>
  <c r="Q18" i="5"/>
  <c r="R18" i="5" s="1"/>
  <c r="Q17" i="5"/>
  <c r="R17" i="5" s="1"/>
  <c r="Q16" i="5"/>
  <c r="R16" i="5" s="1"/>
  <c r="Q15" i="5"/>
  <c r="R15" i="5" s="1"/>
  <c r="Q14" i="5"/>
  <c r="R14" i="5" s="1"/>
  <c r="Q13" i="5"/>
  <c r="R13" i="5" s="1"/>
  <c r="Q12" i="5"/>
  <c r="R12" i="5" s="1"/>
  <c r="Q11" i="5"/>
  <c r="R11" i="5" s="1"/>
  <c r="Q10" i="5"/>
  <c r="R10" i="5" s="1"/>
  <c r="Q9" i="5"/>
  <c r="R9" i="5" s="1"/>
  <c r="Q8" i="5"/>
  <c r="R8" i="5" s="1"/>
  <c r="Q7" i="5"/>
  <c r="R7" i="5" s="1"/>
  <c r="H38" i="5"/>
  <c r="I38" i="5" s="1"/>
  <c r="H37" i="5"/>
  <c r="I37" i="5" s="1"/>
  <c r="H36" i="5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I29" i="5" s="1"/>
  <c r="H28" i="5"/>
  <c r="I28" i="5" s="1"/>
  <c r="H27" i="5"/>
  <c r="I27" i="5" s="1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I7" i="5" s="1"/>
  <c r="O15" i="4" l="1"/>
  <c r="P15" i="4" s="1"/>
  <c r="O14" i="4"/>
  <c r="P14" i="4" s="1"/>
  <c r="O13" i="4"/>
  <c r="P13" i="4" s="1"/>
  <c r="O12" i="4"/>
  <c r="P12" i="4" s="1"/>
  <c r="O11" i="4"/>
  <c r="P11" i="4" s="1"/>
  <c r="O10" i="4"/>
  <c r="P10" i="4" s="1"/>
  <c r="O43" i="1"/>
  <c r="P43" i="1" s="1"/>
  <c r="O42" i="1"/>
  <c r="P42" i="1" s="1"/>
  <c r="O36" i="1"/>
  <c r="P36" i="1" s="1"/>
  <c r="O35" i="1"/>
  <c r="P35" i="1" s="1"/>
  <c r="O29" i="1"/>
  <c r="P29" i="1" s="1"/>
  <c r="O28" i="1"/>
  <c r="P28" i="1" s="1"/>
  <c r="O25" i="1"/>
  <c r="P25" i="1" s="1"/>
  <c r="O24" i="1"/>
  <c r="P24" i="1" s="1"/>
  <c r="O21" i="1"/>
  <c r="P21" i="1" s="1"/>
  <c r="O17" i="1"/>
  <c r="P17" i="1" s="1"/>
  <c r="O14" i="1"/>
  <c r="P14" i="1" s="1"/>
  <c r="O13" i="1"/>
  <c r="P13" i="1" s="1"/>
  <c r="O10" i="1"/>
  <c r="P10" i="1" s="1"/>
  <c r="W20" i="2"/>
  <c r="X20" i="2" s="1"/>
  <c r="W19" i="2"/>
  <c r="X19" i="2" s="1"/>
  <c r="W18" i="2"/>
  <c r="X18" i="2" s="1"/>
  <c r="W17" i="2"/>
  <c r="X17" i="2" s="1"/>
  <c r="W16" i="2"/>
  <c r="X16" i="2" s="1"/>
  <c r="W15" i="2"/>
  <c r="X15" i="2" s="1"/>
  <c r="W14" i="2"/>
  <c r="X14" i="2" s="1"/>
  <c r="W13" i="2"/>
  <c r="X13" i="2" s="1"/>
  <c r="W12" i="2"/>
  <c r="X12" i="2" s="1"/>
  <c r="W11" i="2"/>
  <c r="X11" i="2" s="1"/>
  <c r="W10" i="2"/>
  <c r="X10" i="2" s="1"/>
  <c r="W9" i="2"/>
  <c r="X9" i="2" s="1"/>
  <c r="W8" i="2"/>
  <c r="X8" i="2" s="1"/>
  <c r="W7" i="2"/>
  <c r="X7" i="2" s="1"/>
  <c r="K47" i="2"/>
  <c r="L47" i="2" s="1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40" i="2"/>
  <c r="L40" i="2" s="1"/>
  <c r="K39" i="2"/>
  <c r="L39" i="2" s="1"/>
  <c r="K38" i="2"/>
  <c r="L38" i="2" s="1"/>
  <c r="K37" i="2"/>
  <c r="L37" i="2" s="1"/>
  <c r="K36" i="2"/>
  <c r="L36" i="2" s="1"/>
  <c r="K35" i="2"/>
  <c r="L35" i="2" s="1"/>
  <c r="K34" i="2"/>
  <c r="L34" i="2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27" i="2"/>
  <c r="L27" i="2" s="1"/>
  <c r="K26" i="2"/>
  <c r="L26" i="2" s="1"/>
  <c r="K25" i="2"/>
  <c r="L25" i="2" s="1"/>
  <c r="K24" i="2"/>
  <c r="L24" i="2" s="1"/>
  <c r="K22" i="2"/>
  <c r="L22" i="2" s="1"/>
  <c r="K21" i="2"/>
  <c r="L21" i="2" s="1"/>
  <c r="K20" i="2"/>
  <c r="L20" i="2" s="1"/>
  <c r="K19" i="2"/>
  <c r="L19" i="2" s="1"/>
  <c r="K18" i="2"/>
  <c r="L18" i="2" s="1"/>
  <c r="K17" i="2"/>
  <c r="L17" i="2" s="1"/>
  <c r="K16" i="2"/>
  <c r="L16" i="2" s="1"/>
  <c r="K14" i="2"/>
  <c r="L14" i="2" s="1"/>
  <c r="K12" i="2"/>
  <c r="L12" i="2" s="1"/>
  <c r="K11" i="2"/>
  <c r="L11" i="2" s="1"/>
  <c r="K10" i="2"/>
  <c r="L10" i="2" s="1"/>
  <c r="K9" i="2"/>
  <c r="L9" i="2" s="1"/>
  <c r="K8" i="2"/>
  <c r="L8" i="2" s="1"/>
  <c r="K7" i="2"/>
  <c r="L7" i="2" s="1"/>
  <c r="O51" i="1"/>
  <c r="P51" i="1" s="1"/>
  <c r="O47" i="1"/>
  <c r="P47" i="1" s="1"/>
  <c r="O41" i="1"/>
  <c r="P41" i="1" s="1"/>
  <c r="O40" i="1"/>
  <c r="P40" i="1" s="1"/>
  <c r="O34" i="1"/>
  <c r="P34" i="1" s="1"/>
  <c r="O33" i="1"/>
  <c r="P33" i="1" s="1"/>
  <c r="O27" i="1"/>
  <c r="P27" i="1" s="1"/>
  <c r="O26" i="1"/>
  <c r="P26" i="1" s="1"/>
  <c r="O23" i="1"/>
  <c r="P23" i="1" s="1"/>
  <c r="O22" i="1"/>
  <c r="P22" i="1" s="1"/>
  <c r="O16" i="1"/>
  <c r="P16" i="1" s="1"/>
  <c r="O15" i="1"/>
  <c r="P15" i="1" s="1"/>
  <c r="O12" i="1"/>
  <c r="P12" i="1" s="1"/>
  <c r="O11" i="1"/>
  <c r="P11" i="1" s="1"/>
  <c r="N21" i="2" l="1"/>
  <c r="M21" i="2"/>
  <c r="U20" i="2" s="1"/>
  <c r="N20" i="2"/>
  <c r="M20" i="2"/>
  <c r="U19" i="2" s="1"/>
  <c r="N19" i="2"/>
  <c r="M19" i="2"/>
  <c r="U18" i="2" s="1"/>
  <c r="N18" i="2"/>
  <c r="M18" i="2"/>
  <c r="U17" i="2" s="1"/>
  <c r="N17" i="2"/>
  <c r="M17" i="2"/>
  <c r="U16" i="2" s="1"/>
  <c r="N16" i="2"/>
  <c r="M16" i="2"/>
  <c r="U15" i="2" s="1"/>
  <c r="N15" i="2"/>
  <c r="M15" i="2"/>
  <c r="U14" i="2" s="1"/>
  <c r="N14" i="2"/>
  <c r="M14" i="2"/>
  <c r="U13" i="2" s="1"/>
  <c r="N12" i="2"/>
  <c r="M12" i="2"/>
  <c r="U12" i="2" s="1"/>
  <c r="N11" i="2"/>
  <c r="M11" i="2"/>
  <c r="U11" i="2" s="1"/>
  <c r="N10" i="2"/>
  <c r="M10" i="2"/>
  <c r="U10" i="2" s="1"/>
  <c r="N9" i="2"/>
  <c r="M9" i="2"/>
  <c r="U9" i="2" s="1"/>
  <c r="N8" i="2"/>
  <c r="M8" i="2"/>
  <c r="U8" i="2" s="1"/>
  <c r="N7" i="2"/>
  <c r="M7" i="2"/>
  <c r="U7" i="2" s="1"/>
  <c r="I43" i="2"/>
  <c r="I42" i="2"/>
  <c r="A47" i="2"/>
  <c r="A46" i="2"/>
  <c r="A45" i="2"/>
  <c r="A44" i="2"/>
  <c r="A41" i="2"/>
  <c r="A40" i="2"/>
  <c r="A39" i="2"/>
  <c r="A38" i="2"/>
  <c r="A37" i="2"/>
  <c r="A36" i="2"/>
  <c r="A35" i="2"/>
  <c r="A34" i="2"/>
  <c r="A33" i="2"/>
  <c r="A32" i="2"/>
  <c r="A31" i="2"/>
  <c r="A30" i="2"/>
  <c r="A28" i="2"/>
  <c r="A26" i="2"/>
  <c r="A24" i="2"/>
  <c r="A22" i="2"/>
  <c r="A21" i="2"/>
  <c r="A20" i="2"/>
  <c r="A19" i="2"/>
  <c r="A18" i="2"/>
  <c r="A17" i="2"/>
  <c r="A16" i="2"/>
  <c r="A14" i="2"/>
  <c r="A12" i="2"/>
  <c r="A11" i="2"/>
  <c r="A10" i="2"/>
  <c r="A9" i="2"/>
  <c r="A8" i="2"/>
  <c r="A7" i="2"/>
  <c r="B47" i="2"/>
  <c r="B46" i="2"/>
  <c r="B45" i="2"/>
  <c r="B44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I29" i="2" s="1"/>
  <c r="B28" i="2"/>
  <c r="B27" i="2"/>
  <c r="I27" i="2" s="1"/>
  <c r="B26" i="2"/>
  <c r="B25" i="2"/>
  <c r="I25" i="2" s="1"/>
  <c r="B24" i="2"/>
  <c r="B22" i="2"/>
  <c r="B21" i="2"/>
  <c r="B20" i="2"/>
  <c r="B19" i="2"/>
  <c r="B18" i="2"/>
  <c r="B17" i="2"/>
  <c r="B16" i="2"/>
  <c r="B14" i="2"/>
  <c r="B12" i="2"/>
  <c r="B11" i="2"/>
  <c r="B10" i="2"/>
  <c r="B9" i="2"/>
  <c r="B8" i="2"/>
  <c r="B7" i="2"/>
  <c r="I7" i="2" l="1"/>
  <c r="I28" i="2"/>
  <c r="I45" i="2"/>
  <c r="I32" i="2"/>
  <c r="I36" i="2"/>
  <c r="I40" i="2"/>
  <c r="I46" i="2"/>
  <c r="I10" i="2"/>
  <c r="I16" i="2"/>
  <c r="I20" i="2"/>
  <c r="I26" i="2"/>
  <c r="I17" i="2"/>
  <c r="I21" i="2"/>
  <c r="I33" i="2"/>
  <c r="I41" i="2"/>
  <c r="I12" i="2"/>
  <c r="H13" i="2" s="1"/>
  <c r="K13" i="2" s="1"/>
  <c r="L13" i="2" s="1"/>
  <c r="I22" i="2"/>
  <c r="I9" i="2"/>
  <c r="I14" i="2"/>
  <c r="H15" i="2" s="1"/>
  <c r="K15" i="2" s="1"/>
  <c r="L15" i="2" s="1"/>
  <c r="I19" i="2"/>
  <c r="I24" i="2"/>
  <c r="I31" i="2"/>
  <c r="I35" i="2"/>
  <c r="I39" i="2"/>
  <c r="I11" i="2"/>
  <c r="I37" i="2"/>
  <c r="I47" i="2"/>
  <c r="I8" i="2"/>
  <c r="I18" i="2"/>
  <c r="I30" i="2"/>
  <c r="I34" i="2"/>
  <c r="I38" i="2"/>
  <c r="I44" i="2"/>
  <c r="Y12" i="1" l="1"/>
  <c r="Y15" i="4" l="1"/>
  <c r="Y12" i="4"/>
  <c r="Y11" i="4"/>
  <c r="Y14" i="4"/>
  <c r="Y13" i="4"/>
  <c r="U10" i="4"/>
  <c r="R13" i="1" l="1"/>
  <c r="W25" i="1" l="1"/>
  <c r="W28" i="1"/>
  <c r="W27" i="1"/>
  <c r="W26" i="1"/>
  <c r="X21" i="1" l="1"/>
  <c r="S34" i="1" l="1"/>
  <c r="Y33" i="1" l="1"/>
  <c r="X16" i="1" l="1"/>
  <c r="X51" i="1" l="1"/>
  <c r="T47" i="1" l="1"/>
  <c r="R42" i="1"/>
  <c r="R41" i="1"/>
  <c r="U40" i="1"/>
  <c r="R35" i="1"/>
  <c r="Y21" i="1"/>
  <c r="R17" i="1"/>
  <c r="R16" i="1"/>
  <c r="U16" i="1" l="1"/>
  <c r="R36" i="1"/>
  <c r="R40" i="1"/>
  <c r="R43" i="1"/>
  <c r="R47" i="1"/>
  <c r="V21" i="1"/>
  <c r="X15" i="1" l="1"/>
  <c r="Y14" i="1"/>
  <c r="Y11" i="1"/>
  <c r="Y10" i="1"/>
  <c r="U10" i="1"/>
  <c r="V22" i="1"/>
  <c r="V23" i="1"/>
  <c r="Y24" i="1"/>
  <c r="Y29" i="1"/>
</calcChain>
</file>

<file path=xl/sharedStrings.xml><?xml version="1.0" encoding="utf-8"?>
<sst xmlns="http://schemas.openxmlformats.org/spreadsheetml/2006/main" count="507" uniqueCount="201">
  <si>
    <t>ABV</t>
  </si>
  <si>
    <t>WSP/Brl</t>
  </si>
  <si>
    <t>9G</t>
  </si>
  <si>
    <t>10G</t>
  </si>
  <si>
    <t>11G</t>
  </si>
  <si>
    <t>18G</t>
  </si>
  <si>
    <t>22G</t>
  </si>
  <si>
    <t>20L</t>
  </si>
  <si>
    <t>30L</t>
  </si>
  <si>
    <t>50L</t>
  </si>
  <si>
    <t>Small Keg Charge</t>
  </si>
  <si>
    <t>Size</t>
  </si>
  <si>
    <t>%</t>
  </si>
  <si>
    <t xml:space="preserve"> </t>
  </si>
  <si>
    <t>Dr Lager</t>
  </si>
  <si>
    <t>Becks Vier</t>
  </si>
  <si>
    <t>Becks VierDraught4</t>
  </si>
  <si>
    <t>Draught</t>
  </si>
  <si>
    <t>Beck's Vier</t>
  </si>
  <si>
    <t>Budweiser</t>
  </si>
  <si>
    <t>Budweiser DraughtKeg5</t>
  </si>
  <si>
    <t>Budweiser Keg</t>
  </si>
  <si>
    <t>Brahma</t>
  </si>
  <si>
    <t>Stella Artois Draught</t>
  </si>
  <si>
    <t>Stella ArtoisDraughtKeg4.0</t>
  </si>
  <si>
    <t>Stella Artois 4%</t>
  </si>
  <si>
    <t>Stella Artois Black</t>
  </si>
  <si>
    <t>Stella Artois Draught 4.8%</t>
  </si>
  <si>
    <t>Tennents Pilsner</t>
  </si>
  <si>
    <t>Tennents PilsnerDraughtKeg3.1</t>
  </si>
  <si>
    <t>Tennents Pilsner Keg</t>
  </si>
  <si>
    <t>Dr Speciality Beers</t>
  </si>
  <si>
    <t>Hoegaarden</t>
  </si>
  <si>
    <t>HoegaardenDraughtKeg4.8</t>
  </si>
  <si>
    <t>Hoegaarden Keg</t>
  </si>
  <si>
    <t>Keg</t>
  </si>
  <si>
    <t>Bellvue Kriek Extra</t>
  </si>
  <si>
    <t>Bellvue KriekDraught4.3</t>
  </si>
  <si>
    <t>Bellvue Kriek</t>
  </si>
  <si>
    <t>Belle Vue Kriek Extra Dr</t>
  </si>
  <si>
    <t>Leffe Blonde</t>
  </si>
  <si>
    <t>Leffe BlondeDraughtKeg6.6</t>
  </si>
  <si>
    <t>Leffe Blonde Keg</t>
  </si>
  <si>
    <t xml:space="preserve">Lowenbrau </t>
  </si>
  <si>
    <t>Franziskaner</t>
  </si>
  <si>
    <t>Franziskaner Dr</t>
  </si>
  <si>
    <t>Own Keg</t>
  </si>
  <si>
    <t>Bass MildDraughtKeg3.1</t>
  </si>
  <si>
    <t>Bass Mild</t>
  </si>
  <si>
    <t>Bass Mild Keg</t>
  </si>
  <si>
    <t>Poacher Keg</t>
  </si>
  <si>
    <t>Whitbread Best Bitter</t>
  </si>
  <si>
    <t>Whitbread Best BitterDraughtKeg3.3</t>
  </si>
  <si>
    <t>Whitbread Best Bitter Keg</t>
  </si>
  <si>
    <t>Own D'Flow</t>
  </si>
  <si>
    <t>Boddingtons DF</t>
  </si>
  <si>
    <t>Boddingtons D'flow 3.5%</t>
  </si>
  <si>
    <t>Bass Smooth</t>
  </si>
  <si>
    <t>Trophy Smooth</t>
  </si>
  <si>
    <t>Trophy: All (except Spec)DraughtKeg3.6</t>
  </si>
  <si>
    <t>Trophy: All (except Spec)</t>
  </si>
  <si>
    <t>Trophy Smooth D/F Keg</t>
  </si>
  <si>
    <t>Welsh Smooth</t>
  </si>
  <si>
    <t>Welsh SmoothDraughtKeg3.3</t>
  </si>
  <si>
    <t>Welsh Smooth D/F Keg</t>
  </si>
  <si>
    <t>Cask</t>
  </si>
  <si>
    <t>Draught Bass</t>
  </si>
  <si>
    <t>Draught BassDraughtCask4.4</t>
  </si>
  <si>
    <t>Draught Bass Cask</t>
  </si>
  <si>
    <t>Duty rate</t>
  </si>
  <si>
    <t>Own Cans</t>
  </si>
  <si>
    <t>Becks Beer NRB 4.8%</t>
  </si>
  <si>
    <t>275ml</t>
  </si>
  <si>
    <t>C24</t>
  </si>
  <si>
    <t>440ml</t>
  </si>
  <si>
    <t>Becks Blue</t>
  </si>
  <si>
    <t>Budweiser Can</t>
  </si>
  <si>
    <t>Becks PET 4.8%</t>
  </si>
  <si>
    <t>330ml</t>
  </si>
  <si>
    <t>Stella Artois 440ml</t>
  </si>
  <si>
    <t>Stella Artois 568ml</t>
  </si>
  <si>
    <t>568ml</t>
  </si>
  <si>
    <t>Budweiser 4.8%</t>
  </si>
  <si>
    <t>660ml</t>
  </si>
  <si>
    <t>C12</t>
  </si>
  <si>
    <t>Budweiser 66 300ml</t>
  </si>
  <si>
    <t>300ml</t>
  </si>
  <si>
    <t>Budweiser PET 4.8%</t>
  </si>
  <si>
    <t>Franziskaner Hefe</t>
  </si>
  <si>
    <t>500ml</t>
  </si>
  <si>
    <t>Hoegaarden Nrb 330ml</t>
  </si>
  <si>
    <t>Hoegaarden Nrb 750ml</t>
  </si>
  <si>
    <t>750ml</t>
  </si>
  <si>
    <t>C6</t>
  </si>
  <si>
    <t>Leffe Blonde Nrb 330ml</t>
  </si>
  <si>
    <t>Leffe Blonde Nrb 750ml</t>
  </si>
  <si>
    <t>Leffe Brune Nrb 330ml</t>
  </si>
  <si>
    <t>Leffe Brune Nrb 750ml</t>
  </si>
  <si>
    <t>Mackeson</t>
  </si>
  <si>
    <t>Stella Artois Cidre 568ml</t>
  </si>
  <si>
    <t>Stella Artois Cidre Pear 568ml</t>
  </si>
  <si>
    <t>Stella Artois 330ml Nrb 4.8%</t>
  </si>
  <si>
    <t>Stella Artois 330ml PET 4.8%</t>
  </si>
  <si>
    <t>Stella Artois 660 ml Nrb 4.8%</t>
  </si>
  <si>
    <t>BECKS BLUE NON ALC NRB 24SGL</t>
  </si>
  <si>
    <t>BRAHMA 330 ML NRB</t>
  </si>
  <si>
    <t>BUD 66</t>
  </si>
  <si>
    <t xml:space="preserve">BDW 4.8 NRB 330 </t>
  </si>
  <si>
    <t>BDW 4.8 NRB 660</t>
  </si>
  <si>
    <t>BDW 4.8 PET 330</t>
  </si>
  <si>
    <t>BEC4.8 NRB 275</t>
  </si>
  <si>
    <t>BEC4.8 PET 330</t>
  </si>
  <si>
    <t>BECKS PERFECT DRAFT 6L</t>
  </si>
  <si>
    <t>LEFFE BLONDE NRB 33C</t>
  </si>
  <si>
    <t>LEFFE BLONDE NRB 75C</t>
  </si>
  <si>
    <t>LEFFE BRUNE NRB 33C</t>
  </si>
  <si>
    <t>MACKESON NRB 330</t>
  </si>
  <si>
    <t>STELLA CIDRE SAC NRB 12X568ML</t>
  </si>
  <si>
    <t>STELLA CIDRE PEAR NRB 12X568ML</t>
  </si>
  <si>
    <t>STELLA 4.8% NRB 330</t>
  </si>
  <si>
    <t>STELLA 4.8% PET 330</t>
  </si>
  <si>
    <t>LOWENBRAU PERFECT DRAFT 6L</t>
  </si>
  <si>
    <t>Own Bottles</t>
  </si>
  <si>
    <t>Price from 31.12.2014</t>
  </si>
  <si>
    <t>Stella Artois Cidre Raspberry</t>
  </si>
  <si>
    <t>Cubanisto</t>
  </si>
  <si>
    <t>Cider</t>
  </si>
  <si>
    <t>Draught Cidre 30L</t>
  </si>
  <si>
    <t>Gold Label 330ml</t>
  </si>
  <si>
    <t>WSP per Unit</t>
  </si>
  <si>
    <t>Boddingtons</t>
  </si>
  <si>
    <t>Becks 4.8%</t>
  </si>
  <si>
    <t>Stella Artois 500ml</t>
  </si>
  <si>
    <t>Stella Artois Cidre</t>
  </si>
  <si>
    <t>6L</t>
  </si>
  <si>
    <t>Becks Perfect Draught</t>
  </si>
  <si>
    <t>Leffe Blonde Perfect Draught</t>
  </si>
  <si>
    <t>Becks NRB 4.8%</t>
  </si>
  <si>
    <t xml:space="preserve">Corona Extra </t>
  </si>
  <si>
    <t>Modelo Especial</t>
  </si>
  <si>
    <t>355ml</t>
  </si>
  <si>
    <t>Modelo Negra</t>
  </si>
  <si>
    <t>Pacifico Clara</t>
  </si>
  <si>
    <t>Stella Artois Cidre Peach</t>
  </si>
  <si>
    <t>Stella Artois Cidre Elderflower</t>
  </si>
  <si>
    <t>Flowers Best Keg</t>
  </si>
  <si>
    <t>Goose IPA</t>
  </si>
  <si>
    <t>Goose 312</t>
  </si>
  <si>
    <t>Goose Honkers</t>
  </si>
  <si>
    <t>Blue Point</t>
  </si>
  <si>
    <t>29.3L</t>
  </si>
  <si>
    <t>New WSP/Case effective from 13.03.2017</t>
  </si>
  <si>
    <t>Dr Cider</t>
  </si>
  <si>
    <t>OLDE ENGLISH CIDER</t>
  </si>
  <si>
    <t>ADDLESTONES CLOUDY KEG</t>
  </si>
  <si>
    <t>BLACKTHORN DRY</t>
  </si>
  <si>
    <t>BLACKTHORN</t>
  </si>
  <si>
    <t>BLACKTHORN KEG</t>
  </si>
  <si>
    <t>NATCH KEG</t>
  </si>
  <si>
    <t>MAGNERS ORIGINAL KEG</t>
  </si>
  <si>
    <t>3PP Bottles</t>
  </si>
  <si>
    <t>3PP Cans</t>
  </si>
  <si>
    <t>SPECIALITY GIFT BOX 12x500 NRB</t>
  </si>
  <si>
    <t>C8</t>
  </si>
  <si>
    <t>3L</t>
  </si>
  <si>
    <t>C4</t>
  </si>
  <si>
    <t>2L</t>
  </si>
  <si>
    <t>C18</t>
  </si>
  <si>
    <t>C20</t>
  </si>
  <si>
    <t>1L</t>
  </si>
  <si>
    <t>1.13L</t>
  </si>
  <si>
    <t>C15</t>
  </si>
  <si>
    <t>K CIDER</t>
  </si>
  <si>
    <t>MAGNERS ORIGINAL</t>
  </si>
  <si>
    <t>MAGNERS PEAR</t>
  </si>
  <si>
    <t>CHAPLIN &amp; CORK RES NRB</t>
  </si>
  <si>
    <t>ADDLESTONES</t>
  </si>
  <si>
    <t>BLACKTHORN Dk Fr</t>
  </si>
  <si>
    <t>BLACKTHORN RES PET</t>
  </si>
  <si>
    <t>BLACKTHORN SUP</t>
  </si>
  <si>
    <t>MAGNERS LIGHT NRB</t>
  </si>
  <si>
    <t>MAGNERS ORCH BERR NRB</t>
  </si>
  <si>
    <t>NATCH</t>
  </si>
  <si>
    <t>NATCH PET</t>
  </si>
  <si>
    <t>OLDE ENGLISH</t>
  </si>
  <si>
    <t>OLDE ENGLISH PET</t>
  </si>
  <si>
    <t>SOMERSET VINTAGE NRB</t>
  </si>
  <si>
    <t>WHITETHORN PET</t>
  </si>
  <si>
    <t>WHITETHORN</t>
  </si>
  <si>
    <t>Budweiser Light</t>
  </si>
  <si>
    <t>New WSP/Case effective from 01.02.2018</t>
  </si>
  <si>
    <t>Price increase</t>
  </si>
  <si>
    <t>UPDATED</t>
  </si>
  <si>
    <t>AB INBEV 2018 ON TRADE PRICE INCREASE</t>
  </si>
  <si>
    <t>WSP/Case effective from 13.03.2017</t>
  </si>
  <si>
    <t>WSP/ Brl from 13.03.17</t>
  </si>
  <si>
    <t>Price increase  from 01.02.18</t>
  </si>
  <si>
    <t>WSP/ Brl from 01.02.18</t>
  </si>
  <si>
    <t>ABV %</t>
  </si>
  <si>
    <t>Budweiser 4.5%</t>
  </si>
  <si>
    <t>Goose Midway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</si>
</sst>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&quot;£&quot;#,##0.00_);[Red]\(&quot;£&quot;#,##0.00\)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#,##0.0"/>
    <numFmt numFmtId="168" formatCode="&quot;£&quot;#,##0.00"/>
    <numFmt numFmtId="169" formatCode="0.0%"/>
    <numFmt numFmtId="170" formatCode="#,##0.0000_);[Red]\(#,##0.0000\)"/>
    <numFmt numFmtId="171" formatCode="0.000"/>
  </numFmts>
  <fonts count="24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i/>
      <sz val="12"/>
      <name val="Arial"/>
      <family val="2"/>
    </font>
    <font>
      <sz val="10"/>
      <name val="Helv"/>
    </font>
    <font>
      <sz val="10"/>
      <name val="Calibri"/>
      <family val="2"/>
    </font>
    <font>
      <b/>
      <u/>
      <sz val="20"/>
      <name val="Arial"/>
      <family val="2"/>
    </font>
    <font>
      <sz val="8"/>
      <color indexed="8"/>
      <name val="Arial"/>
      <family val="2"/>
    </font>
    <font>
      <sz val="10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Calibri"/>
      <family val="2"/>
    </font>
    <font>
      <b/>
      <u/>
      <sz val="12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1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/>
    <xf numFmtId="0" fontId="3" fillId="2" borderId="0" xfId="0" applyFont="1" applyFill="1" applyAlignment="1">
      <alignment horizontal="center"/>
    </xf>
    <xf numFmtId="4" fontId="4" fillId="2" borderId="0" xfId="0" applyNumberFormat="1" applyFont="1" applyFill="1" applyAlignment="1"/>
    <xf numFmtId="4" fontId="5" fillId="2" borderId="0" xfId="0" applyNumberFormat="1" applyFont="1" applyFill="1" applyAlignment="1"/>
    <xf numFmtId="4" fontId="5" fillId="2" borderId="0" xfId="0" applyNumberFormat="1" applyFont="1" applyFill="1" applyAlignment="1">
      <alignment horizontal="left"/>
    </xf>
    <xf numFmtId="4" fontId="6" fillId="2" borderId="0" xfId="0" applyNumberFormat="1" applyFont="1" applyFill="1" applyAlignment="1"/>
    <xf numFmtId="4" fontId="7" fillId="2" borderId="0" xfId="0" applyNumberFormat="1" applyFont="1" applyFill="1" applyAlignment="1"/>
    <xf numFmtId="4" fontId="7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/>
    <xf numFmtId="167" fontId="7" fillId="2" borderId="0" xfId="0" applyNumberFormat="1" applyFont="1" applyFill="1" applyBorder="1" applyAlignment="1"/>
    <xf numFmtId="167" fontId="7" fillId="2" borderId="0" xfId="0" applyNumberFormat="1" applyFont="1" applyFill="1" applyAlignment="1"/>
    <xf numFmtId="168" fontId="7" fillId="2" borderId="0" xfId="0" applyNumberFormat="1" applyFont="1" applyFill="1" applyAlignment="1"/>
    <xf numFmtId="168" fontId="7" fillId="2" borderId="0" xfId="0" quotePrefix="1" applyNumberFormat="1" applyFont="1" applyFill="1" applyAlignment="1">
      <alignment horizontal="center"/>
    </xf>
    <xf numFmtId="168" fontId="7" fillId="2" borderId="0" xfId="0" applyNumberFormat="1" applyFont="1" applyFill="1" applyAlignment="1">
      <alignment horizontal="center"/>
    </xf>
    <xf numFmtId="0" fontId="3" fillId="2" borderId="8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/>
    <xf numFmtId="0" fontId="3" fillId="2" borderId="8" xfId="0" applyFont="1" applyFill="1" applyBorder="1"/>
    <xf numFmtId="168" fontId="3" fillId="2" borderId="0" xfId="0" applyNumberFormat="1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168" fontId="3" fillId="2" borderId="0" xfId="0" applyNumberFormat="1" applyFont="1" applyFill="1"/>
    <xf numFmtId="0" fontId="3" fillId="2" borderId="13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/>
    <xf numFmtId="167" fontId="7" fillId="2" borderId="0" xfId="0" applyNumberFormat="1" applyFont="1" applyFill="1" applyBorder="1" applyAlignment="1">
      <alignment horizontal="center"/>
    </xf>
    <xf numFmtId="168" fontId="7" fillId="2" borderId="0" xfId="0" applyNumberFormat="1" applyFont="1" applyFill="1" applyBorder="1" applyAlignment="1">
      <alignment horizontal="center"/>
    </xf>
    <xf numFmtId="0" fontId="3" fillId="2" borderId="0" xfId="0" applyFont="1" applyFill="1" applyAlignment="1"/>
    <xf numFmtId="168" fontId="7" fillId="2" borderId="8" xfId="0" applyNumberFormat="1" applyFont="1" applyFill="1" applyBorder="1" applyAlignment="1">
      <alignment horizontal="center"/>
    </xf>
    <xf numFmtId="168" fontId="7" fillId="2" borderId="9" xfId="0" applyNumberFormat="1" applyFont="1" applyFill="1" applyBorder="1" applyAlignment="1">
      <alignment horizontal="center"/>
    </xf>
    <xf numFmtId="168" fontId="7" fillId="2" borderId="7" xfId="0" applyNumberFormat="1" applyFont="1" applyFill="1" applyBorder="1" applyAlignment="1">
      <alignment horizontal="center"/>
    </xf>
    <xf numFmtId="169" fontId="3" fillId="2" borderId="0" xfId="0" applyNumberFormat="1" applyFont="1" applyFill="1"/>
    <xf numFmtId="0" fontId="10" fillId="2" borderId="0" xfId="0" applyFont="1" applyFill="1" applyBorder="1"/>
    <xf numFmtId="0" fontId="3" fillId="2" borderId="11" xfId="0" applyFont="1" applyFill="1" applyBorder="1"/>
    <xf numFmtId="0" fontId="11" fillId="2" borderId="0" xfId="0" applyFont="1" applyFill="1"/>
    <xf numFmtId="3" fontId="7" fillId="2" borderId="1" xfId="0" applyNumberFormat="1" applyFont="1" applyFill="1" applyBorder="1" applyAlignment="1">
      <alignment horizontal="center"/>
    </xf>
    <xf numFmtId="167" fontId="7" fillId="2" borderId="1" xfId="0" applyNumberFormat="1" applyFont="1" applyFill="1" applyBorder="1" applyAlignment="1">
      <alignment horizontal="center"/>
    </xf>
    <xf numFmtId="168" fontId="7" fillId="2" borderId="0" xfId="0" applyNumberFormat="1" applyFont="1" applyFill="1" applyBorder="1" applyAlignment="1"/>
    <xf numFmtId="0" fontId="7" fillId="2" borderId="0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168" fontId="4" fillId="2" borderId="0" xfId="0" applyNumberFormat="1" applyFont="1" applyFill="1" applyBorder="1" applyAlignment="1">
      <alignment horizontal="center"/>
    </xf>
    <xf numFmtId="168" fontId="3" fillId="2" borderId="0" xfId="0" applyNumberFormat="1" applyFont="1" applyFill="1" applyAlignment="1">
      <alignment horizontal="center"/>
    </xf>
    <xf numFmtId="4" fontId="7" fillId="2" borderId="4" xfId="0" applyNumberFormat="1" applyFont="1" applyFill="1" applyBorder="1" applyAlignment="1"/>
    <xf numFmtId="4" fontId="7" fillId="2" borderId="10" xfId="0" applyNumberFormat="1" applyFont="1" applyFill="1" applyBorder="1" applyAlignment="1"/>
    <xf numFmtId="4" fontId="7" fillId="2" borderId="12" xfId="0" applyNumberFormat="1" applyFont="1" applyFill="1" applyBorder="1" applyAlignment="1"/>
    <xf numFmtId="4" fontId="7" fillId="2" borderId="3" xfId="0" applyNumberFormat="1" applyFont="1" applyFill="1" applyBorder="1" applyAlignment="1"/>
    <xf numFmtId="4" fontId="7" fillId="2" borderId="1" xfId="0" applyNumberFormat="1" applyFont="1" applyFill="1" applyBorder="1" applyAlignment="1"/>
    <xf numFmtId="4" fontId="7" fillId="2" borderId="6" xfId="0" applyNumberFormat="1" applyFont="1" applyFill="1" applyBorder="1" applyAlignment="1"/>
    <xf numFmtId="0" fontId="7" fillId="2" borderId="1" xfId="0" applyNumberFormat="1" applyFont="1" applyFill="1" applyBorder="1" applyAlignment="1"/>
    <xf numFmtId="4" fontId="7" fillId="2" borderId="0" xfId="0" applyNumberFormat="1" applyFont="1" applyFill="1" applyBorder="1" applyAlignment="1"/>
    <xf numFmtId="169" fontId="7" fillId="2" borderId="0" xfId="0" applyNumberFormat="1" applyFont="1" applyFill="1" applyBorder="1" applyAlignment="1">
      <alignment horizontal="center"/>
    </xf>
    <xf numFmtId="168" fontId="7" fillId="2" borderId="0" xfId="1" applyNumberFormat="1" applyFont="1" applyFill="1" applyBorder="1" applyAlignment="1">
      <alignment horizontal="center"/>
    </xf>
    <xf numFmtId="0" fontId="7" fillId="2" borderId="15" xfId="0" applyNumberFormat="1" applyFont="1" applyFill="1" applyBorder="1" applyAlignment="1"/>
    <xf numFmtId="168" fontId="7" fillId="2" borderId="14" xfId="0" applyNumberFormat="1" applyFont="1" applyFill="1" applyBorder="1" applyAlignment="1">
      <alignment horizontal="center"/>
    </xf>
    <xf numFmtId="0" fontId="3" fillId="2" borderId="20" xfId="0" applyFont="1" applyFill="1" applyBorder="1"/>
    <xf numFmtId="168" fontId="7" fillId="2" borderId="20" xfId="0" applyNumberFormat="1" applyFont="1" applyFill="1" applyBorder="1" applyAlignment="1">
      <alignment horizontal="center"/>
    </xf>
    <xf numFmtId="168" fontId="7" fillId="2" borderId="14" xfId="0" applyNumberFormat="1" applyFont="1" applyFill="1" applyBorder="1" applyAlignment="1">
      <alignment horizontal="left"/>
    </xf>
    <xf numFmtId="168" fontId="15" fillId="0" borderId="19" xfId="3" applyNumberFormat="1" applyFont="1" applyFill="1" applyBorder="1" applyAlignment="1">
      <alignment horizontal="center"/>
    </xf>
    <xf numFmtId="168" fontId="15" fillId="0" borderId="21" xfId="3" applyNumberFormat="1" applyFont="1" applyBorder="1" applyAlignment="1">
      <alignment horizontal="center" vertical="center"/>
    </xf>
    <xf numFmtId="168" fontId="7" fillId="2" borderId="35" xfId="0" applyNumberFormat="1" applyFont="1" applyFill="1" applyBorder="1" applyAlignment="1">
      <alignment horizontal="center"/>
    </xf>
    <xf numFmtId="168" fontId="7" fillId="2" borderId="36" xfId="0" applyNumberFormat="1" applyFont="1" applyFill="1" applyBorder="1" applyAlignment="1">
      <alignment horizontal="center"/>
    </xf>
    <xf numFmtId="168" fontId="7" fillId="2" borderId="37" xfId="0" applyNumberFormat="1" applyFont="1" applyFill="1" applyBorder="1" applyAlignment="1">
      <alignment horizontal="center"/>
    </xf>
    <xf numFmtId="168" fontId="11" fillId="2" borderId="0" xfId="0" applyNumberFormat="1" applyFont="1" applyFill="1"/>
    <xf numFmtId="43" fontId="16" fillId="2" borderId="0" xfId="4" applyFont="1" applyFill="1"/>
    <xf numFmtId="0" fontId="16" fillId="2" borderId="0" xfId="0" applyFont="1" applyFill="1"/>
    <xf numFmtId="168" fontId="13" fillId="2" borderId="0" xfId="3" applyNumberFormat="1" applyFont="1" applyFill="1" applyBorder="1" applyAlignment="1">
      <alignment horizontal="center" vertical="center"/>
    </xf>
    <xf numFmtId="168" fontId="15" fillId="2" borderId="17" xfId="3" applyNumberFormat="1" applyFont="1" applyFill="1" applyBorder="1" applyAlignment="1">
      <alignment horizontal="center"/>
    </xf>
    <xf numFmtId="168" fontId="15" fillId="2" borderId="22" xfId="3" applyNumberFormat="1" applyFont="1" applyFill="1" applyBorder="1" applyAlignment="1">
      <alignment horizontal="center" vertical="center"/>
    </xf>
    <xf numFmtId="168" fontId="15" fillId="2" borderId="18" xfId="3" applyNumberFormat="1" applyFont="1" applyFill="1" applyBorder="1" applyAlignment="1">
      <alignment horizontal="center"/>
    </xf>
    <xf numFmtId="168" fontId="15" fillId="2" borderId="24" xfId="3" applyNumberFormat="1" applyFont="1" applyFill="1" applyBorder="1" applyAlignment="1">
      <alignment horizontal="center" vertical="center"/>
    </xf>
    <xf numFmtId="168" fontId="13" fillId="2" borderId="0" xfId="3" applyNumberFormat="1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/>
    </xf>
    <xf numFmtId="168" fontId="15" fillId="2" borderId="19" xfId="3" applyNumberFormat="1" applyFont="1" applyFill="1" applyBorder="1" applyAlignment="1">
      <alignment horizontal="center"/>
    </xf>
    <xf numFmtId="168" fontId="15" fillId="2" borderId="21" xfId="3" applyNumberFormat="1" applyFont="1" applyFill="1" applyBorder="1" applyAlignment="1">
      <alignment horizontal="center" vertical="center"/>
    </xf>
    <xf numFmtId="168" fontId="15" fillId="2" borderId="25" xfId="3" applyNumberFormat="1" applyFont="1" applyFill="1" applyBorder="1" applyAlignment="1">
      <alignment horizontal="center"/>
    </xf>
    <xf numFmtId="168" fontId="15" fillId="2" borderId="33" xfId="3" applyNumberFormat="1" applyFont="1" applyFill="1" applyBorder="1" applyAlignment="1">
      <alignment horizontal="center" vertical="center"/>
    </xf>
    <xf numFmtId="168" fontId="15" fillId="2" borderId="28" xfId="3" applyNumberFormat="1" applyFont="1" applyFill="1" applyBorder="1" applyAlignment="1">
      <alignment horizontal="center"/>
    </xf>
    <xf numFmtId="168" fontId="15" fillId="2" borderId="23" xfId="3" applyNumberFormat="1" applyFont="1" applyFill="1" applyBorder="1" applyAlignment="1">
      <alignment horizontal="center" vertical="center"/>
    </xf>
    <xf numFmtId="168" fontId="15" fillId="2" borderId="30" xfId="3" applyNumberFormat="1" applyFont="1" applyFill="1" applyBorder="1" applyAlignment="1">
      <alignment horizontal="center"/>
    </xf>
    <xf numFmtId="168" fontId="15" fillId="2" borderId="34" xfId="3" applyNumberFormat="1" applyFont="1" applyFill="1" applyBorder="1" applyAlignment="1">
      <alignment horizontal="center" vertical="center"/>
    </xf>
    <xf numFmtId="168" fontId="7" fillId="2" borderId="38" xfId="0" applyNumberFormat="1" applyFont="1" applyFill="1" applyBorder="1" applyAlignment="1">
      <alignment horizontal="center"/>
    </xf>
    <xf numFmtId="168" fontId="7" fillId="2" borderId="41" xfId="0" applyNumberFormat="1" applyFont="1" applyFill="1" applyBorder="1" applyAlignment="1">
      <alignment horizontal="center"/>
    </xf>
    <xf numFmtId="168" fontId="7" fillId="2" borderId="17" xfId="3" applyNumberFormat="1" applyFont="1" applyFill="1" applyBorder="1" applyAlignment="1">
      <alignment horizontal="center"/>
    </xf>
    <xf numFmtId="168" fontId="7" fillId="2" borderId="22" xfId="3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/>
    <xf numFmtId="0" fontId="3" fillId="2" borderId="38" xfId="0" applyFont="1" applyFill="1" applyBorder="1" applyAlignment="1">
      <alignment horizontal="left"/>
    </xf>
    <xf numFmtId="0" fontId="3" fillId="2" borderId="38" xfId="0" applyFont="1" applyFill="1" applyBorder="1" applyAlignment="1">
      <alignment horizontal="center"/>
    </xf>
    <xf numFmtId="0" fontId="3" fillId="2" borderId="38" xfId="0" applyFont="1" applyFill="1" applyBorder="1" applyAlignment="1"/>
    <xf numFmtId="0" fontId="3" fillId="2" borderId="38" xfId="0" applyFont="1" applyFill="1" applyBorder="1"/>
    <xf numFmtId="168" fontId="7" fillId="2" borderId="40" xfId="3" applyNumberFormat="1" applyFont="1" applyFill="1" applyBorder="1" applyAlignment="1">
      <alignment horizontal="center"/>
    </xf>
    <xf numFmtId="168" fontId="7" fillId="2" borderId="41" xfId="3" applyNumberFormat="1" applyFont="1" applyFill="1" applyBorder="1" applyAlignment="1">
      <alignment horizontal="center" vertical="center"/>
    </xf>
    <xf numFmtId="0" fontId="7" fillId="2" borderId="42" xfId="0" applyNumberFormat="1" applyFont="1" applyFill="1" applyBorder="1" applyAlignment="1"/>
    <xf numFmtId="168" fontId="15" fillId="2" borderId="43" xfId="3" applyNumberFormat="1" applyFont="1" applyFill="1" applyBorder="1" applyAlignment="1">
      <alignment horizontal="center"/>
    </xf>
    <xf numFmtId="168" fontId="15" fillId="2" borderId="44" xfId="3" applyNumberFormat="1" applyFont="1" applyFill="1" applyBorder="1" applyAlignment="1">
      <alignment horizontal="center" vertical="center"/>
    </xf>
    <xf numFmtId="168" fontId="7" fillId="2" borderId="45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/>
    <xf numFmtId="168" fontId="15" fillId="0" borderId="46" xfId="3" applyNumberFormat="1" applyFont="1" applyFill="1" applyBorder="1" applyAlignment="1">
      <alignment horizontal="center"/>
    </xf>
    <xf numFmtId="168" fontId="15" fillId="0" borderId="47" xfId="3" applyNumberFormat="1" applyFont="1" applyFill="1" applyBorder="1" applyAlignment="1">
      <alignment horizontal="center" vertical="center"/>
    </xf>
    <xf numFmtId="168" fontId="7" fillId="0" borderId="48" xfId="0" applyNumberFormat="1" applyFont="1" applyFill="1" applyBorder="1" applyAlignment="1">
      <alignment horizontal="center"/>
    </xf>
    <xf numFmtId="168" fontId="7" fillId="0" borderId="49" xfId="0" applyNumberFormat="1" applyFont="1" applyFill="1" applyBorder="1" applyAlignment="1">
      <alignment horizontal="center"/>
    </xf>
    <xf numFmtId="168" fontId="7" fillId="0" borderId="7" xfId="0" applyNumberFormat="1" applyFont="1" applyFill="1" applyBorder="1" applyAlignment="1">
      <alignment horizontal="center"/>
    </xf>
    <xf numFmtId="0" fontId="11" fillId="0" borderId="0" xfId="0" applyFont="1" applyFill="1"/>
    <xf numFmtId="43" fontId="16" fillId="0" borderId="0" xfId="4" applyFont="1" applyFill="1"/>
    <xf numFmtId="0" fontId="16" fillId="0" borderId="0" xfId="0" applyFont="1" applyFill="1"/>
    <xf numFmtId="168" fontId="7" fillId="2" borderId="39" xfId="1" applyNumberFormat="1" applyFont="1" applyFill="1" applyBorder="1" applyAlignment="1">
      <alignment horizontal="center"/>
    </xf>
    <xf numFmtId="168" fontId="7" fillId="2" borderId="52" xfId="1" applyNumberFormat="1" applyFont="1" applyFill="1" applyBorder="1" applyAlignment="1">
      <alignment horizontal="center"/>
    </xf>
    <xf numFmtId="168" fontId="7" fillId="2" borderId="53" xfId="1" applyNumberFormat="1" applyFont="1" applyFill="1" applyBorder="1" applyAlignment="1">
      <alignment horizontal="center"/>
    </xf>
    <xf numFmtId="168" fontId="7" fillId="2" borderId="39" xfId="0" applyNumberFormat="1" applyFont="1" applyFill="1" applyBorder="1" applyAlignment="1">
      <alignment horizontal="center"/>
    </xf>
    <xf numFmtId="168" fontId="7" fillId="2" borderId="53" xfId="0" applyNumberFormat="1" applyFont="1" applyFill="1" applyBorder="1" applyAlignment="1">
      <alignment horizontal="center"/>
    </xf>
    <xf numFmtId="168" fontId="7" fillId="2" borderId="50" xfId="0" applyNumberFormat="1" applyFont="1" applyFill="1" applyBorder="1" applyAlignment="1">
      <alignment horizontal="center"/>
    </xf>
    <xf numFmtId="168" fontId="7" fillId="2" borderId="40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168" fontId="7" fillId="0" borderId="35" xfId="0" applyNumberFormat="1" applyFont="1" applyFill="1" applyBorder="1" applyAlignment="1">
      <alignment horizontal="center"/>
    </xf>
    <xf numFmtId="168" fontId="7" fillId="0" borderId="36" xfId="0" applyNumberFormat="1" applyFont="1" applyFill="1" applyBorder="1" applyAlignment="1">
      <alignment horizontal="center"/>
    </xf>
    <xf numFmtId="168" fontId="7" fillId="0" borderId="20" xfId="0" applyNumberFormat="1" applyFont="1" applyFill="1" applyBorder="1" applyAlignment="1">
      <alignment horizontal="center"/>
    </xf>
    <xf numFmtId="167" fontId="4" fillId="2" borderId="2" xfId="0" applyNumberFormat="1" applyFont="1" applyFill="1" applyBorder="1" applyAlignment="1">
      <alignment horizontal="center" vertical="center" wrapText="1"/>
    </xf>
    <xf numFmtId="167" fontId="4" fillId="2" borderId="5" xfId="0" applyNumberFormat="1" applyFont="1" applyFill="1" applyBorder="1" applyAlignment="1">
      <alignment horizontal="center" vertical="center" wrapText="1"/>
    </xf>
    <xf numFmtId="9" fontId="4" fillId="2" borderId="0" xfId="2" applyFont="1" applyFill="1" applyAlignment="1"/>
    <xf numFmtId="9" fontId="9" fillId="2" borderId="0" xfId="2" applyFont="1" applyFill="1" applyAlignment="1"/>
    <xf numFmtId="9" fontId="4" fillId="0" borderId="0" xfId="2" applyFont="1" applyFill="1" applyAlignment="1"/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/>
    <xf numFmtId="0" fontId="7" fillId="2" borderId="0" xfId="0" applyFont="1" applyFill="1" applyAlignment="1">
      <alignment horizontal="center"/>
    </xf>
    <xf numFmtId="4" fontId="17" fillId="2" borderId="0" xfId="0" applyNumberFormat="1" applyFont="1" applyFill="1" applyAlignment="1"/>
    <xf numFmtId="4" fontId="17" fillId="2" borderId="0" xfId="0" applyNumberFormat="1" applyFont="1" applyFill="1" applyAlignment="1">
      <alignment horizontal="left"/>
    </xf>
    <xf numFmtId="0" fontId="18" fillId="0" borderId="0" xfId="0" applyFont="1"/>
    <xf numFmtId="43" fontId="18" fillId="0" borderId="0" xfId="4" applyFont="1"/>
    <xf numFmtId="0" fontId="18" fillId="0" borderId="0" xfId="0" applyFont="1" applyBorder="1"/>
    <xf numFmtId="0" fontId="18" fillId="0" borderId="54" xfId="0" applyFont="1" applyBorder="1"/>
    <xf numFmtId="0" fontId="18" fillId="0" borderId="8" xfId="0" applyFont="1" applyBorder="1"/>
    <xf numFmtId="0" fontId="18" fillId="0" borderId="52" xfId="0" applyFont="1" applyBorder="1"/>
    <xf numFmtId="0" fontId="18" fillId="0" borderId="55" xfId="0" applyFont="1" applyBorder="1"/>
    <xf numFmtId="0" fontId="18" fillId="0" borderId="50" xfId="0" applyFont="1" applyBorder="1"/>
    <xf numFmtId="43" fontId="18" fillId="0" borderId="19" xfId="4" applyFont="1" applyBorder="1"/>
    <xf numFmtId="43" fontId="18" fillId="0" borderId="17" xfId="4" applyFont="1" applyBorder="1"/>
    <xf numFmtId="43" fontId="18" fillId="0" borderId="18" xfId="4" applyFont="1" applyBorder="1"/>
    <xf numFmtId="43" fontId="18" fillId="3" borderId="9" xfId="4" applyFont="1" applyFill="1" applyBorder="1"/>
    <xf numFmtId="0" fontId="18" fillId="3" borderId="7" xfId="0" applyFont="1" applyFill="1" applyBorder="1"/>
    <xf numFmtId="0" fontId="18" fillId="3" borderId="51" xfId="0" applyFont="1" applyFill="1" applyBorder="1"/>
    <xf numFmtId="169" fontId="15" fillId="0" borderId="35" xfId="3" applyNumberFormat="1" applyFont="1" applyBorder="1" applyAlignment="1">
      <alignment horizontal="center" vertical="center"/>
    </xf>
    <xf numFmtId="169" fontId="15" fillId="2" borderId="36" xfId="3" applyNumberFormat="1" applyFont="1" applyFill="1" applyBorder="1" applyAlignment="1">
      <alignment horizontal="center" vertical="center"/>
    </xf>
    <xf numFmtId="169" fontId="15" fillId="2" borderId="37" xfId="3" applyNumberFormat="1" applyFont="1" applyFill="1" applyBorder="1" applyAlignment="1">
      <alignment horizontal="center" vertical="center"/>
    </xf>
    <xf numFmtId="169" fontId="15" fillId="2" borderId="35" xfId="3" applyNumberFormat="1" applyFont="1" applyFill="1" applyBorder="1" applyAlignment="1">
      <alignment horizontal="center" vertical="center"/>
    </xf>
    <xf numFmtId="169" fontId="7" fillId="2" borderId="36" xfId="3" applyNumberFormat="1" applyFont="1" applyFill="1" applyBorder="1" applyAlignment="1">
      <alignment horizontal="center" vertical="center"/>
    </xf>
    <xf numFmtId="169" fontId="7" fillId="2" borderId="14" xfId="3" applyNumberFormat="1" applyFont="1" applyFill="1" applyBorder="1" applyAlignment="1">
      <alignment horizontal="center" vertical="center"/>
    </xf>
    <xf numFmtId="169" fontId="15" fillId="0" borderId="20" xfId="3" applyNumberFormat="1" applyFont="1" applyBorder="1" applyAlignment="1">
      <alignment horizontal="center" vertical="center"/>
    </xf>
    <xf numFmtId="169" fontId="18" fillId="0" borderId="19" xfId="4" applyNumberFormat="1" applyFont="1" applyBorder="1"/>
    <xf numFmtId="169" fontId="18" fillId="0" borderId="17" xfId="4" applyNumberFormat="1" applyFont="1" applyBorder="1"/>
    <xf numFmtId="169" fontId="18" fillId="0" borderId="18" xfId="4" applyNumberFormat="1" applyFont="1" applyBorder="1"/>
    <xf numFmtId="164" fontId="18" fillId="0" borderId="19" xfId="4" applyNumberFormat="1" applyFont="1" applyBorder="1"/>
    <xf numFmtId="164" fontId="18" fillId="0" borderId="17" xfId="4" applyNumberFormat="1" applyFont="1" applyBorder="1"/>
    <xf numFmtId="164" fontId="18" fillId="0" borderId="18" xfId="4" applyNumberFormat="1" applyFont="1" applyBorder="1"/>
    <xf numFmtId="0" fontId="18" fillId="2" borderId="0" xfId="0" applyFont="1" applyFill="1"/>
    <xf numFmtId="0" fontId="18" fillId="4" borderId="0" xfId="0" applyFont="1" applyFill="1"/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21" fillId="2" borderId="14" xfId="0" applyFont="1" applyFill="1" applyBorder="1"/>
    <xf numFmtId="0" fontId="20" fillId="2" borderId="14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22" fillId="2" borderId="0" xfId="0" applyFont="1" applyFill="1"/>
    <xf numFmtId="171" fontId="18" fillId="2" borderId="0" xfId="0" applyNumberFormat="1" applyFont="1" applyFill="1"/>
    <xf numFmtId="0" fontId="18" fillId="2" borderId="25" xfId="0" applyFont="1" applyFill="1" applyBorder="1"/>
    <xf numFmtId="0" fontId="18" fillId="2" borderId="26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169" fontId="18" fillId="2" borderId="19" xfId="2" applyNumberFormat="1" applyFont="1" applyFill="1" applyBorder="1" applyAlignment="1">
      <alignment horizontal="center" vertical="center"/>
    </xf>
    <xf numFmtId="168" fontId="18" fillId="0" borderId="27" xfId="0" applyNumberFormat="1" applyFont="1" applyFill="1" applyBorder="1" applyAlignment="1">
      <alignment horizontal="center" vertical="center"/>
    </xf>
    <xf numFmtId="169" fontId="18" fillId="0" borderId="27" xfId="0" applyNumberFormat="1" applyFont="1" applyFill="1" applyBorder="1" applyAlignment="1">
      <alignment horizontal="center" vertical="center"/>
    </xf>
    <xf numFmtId="168" fontId="23" fillId="2" borderId="0" xfId="2" applyNumberFormat="1" applyFont="1" applyFill="1"/>
    <xf numFmtId="168" fontId="18" fillId="0" borderId="19" xfId="0" applyNumberFormat="1" applyFont="1" applyFill="1" applyBorder="1" applyAlignment="1">
      <alignment horizontal="center" vertical="center"/>
    </xf>
    <xf numFmtId="10" fontId="23" fillId="2" borderId="0" xfId="2" applyNumberFormat="1" applyFont="1" applyFill="1"/>
    <xf numFmtId="169" fontId="4" fillId="2" borderId="0" xfId="2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wrapText="1"/>
    </xf>
    <xf numFmtId="0" fontId="18" fillId="2" borderId="28" xfId="0" applyFont="1" applyFill="1" applyBorder="1"/>
    <xf numFmtId="0" fontId="18" fillId="2" borderId="11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169" fontId="18" fillId="2" borderId="17" xfId="2" applyNumberFormat="1" applyFont="1" applyFill="1" applyBorder="1" applyAlignment="1">
      <alignment horizontal="center" vertical="center"/>
    </xf>
    <xf numFmtId="168" fontId="18" fillId="0" borderId="29" xfId="0" applyNumberFormat="1" applyFont="1" applyFill="1" applyBorder="1" applyAlignment="1">
      <alignment horizontal="center" vertical="center"/>
    </xf>
    <xf numFmtId="169" fontId="18" fillId="0" borderId="29" xfId="0" applyNumberFormat="1" applyFont="1" applyFill="1" applyBorder="1" applyAlignment="1">
      <alignment horizontal="center" vertical="center"/>
    </xf>
    <xf numFmtId="0" fontId="18" fillId="0" borderId="28" xfId="0" applyFont="1" applyFill="1" applyBorder="1"/>
    <xf numFmtId="0" fontId="18" fillId="0" borderId="11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169" fontId="18" fillId="0" borderId="17" xfId="2" applyNumberFormat="1" applyFont="1" applyFill="1" applyBorder="1" applyAlignment="1">
      <alignment horizontal="center" vertical="center"/>
    </xf>
    <xf numFmtId="168" fontId="18" fillId="0" borderId="17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18" fillId="2" borderId="0" xfId="0" applyFont="1" applyFill="1" applyBorder="1" applyAlignment="1">
      <alignment horizontal="center"/>
    </xf>
    <xf numFmtId="170" fontId="7" fillId="2" borderId="0" xfId="4" applyNumberFormat="1" applyFont="1" applyFill="1" applyBorder="1" applyAlignment="1">
      <alignment horizontal="center"/>
    </xf>
    <xf numFmtId="168" fontId="18" fillId="2" borderId="17" xfId="0" applyNumberFormat="1" applyFont="1" applyFill="1" applyBorder="1" applyAlignment="1">
      <alignment horizontal="center" vertical="center"/>
    </xf>
    <xf numFmtId="168" fontId="18" fillId="2" borderId="29" xfId="0" applyNumberFormat="1" applyFont="1" applyFill="1" applyBorder="1" applyAlignment="1">
      <alignment horizontal="center" vertical="center"/>
    </xf>
    <xf numFmtId="9" fontId="18" fillId="2" borderId="0" xfId="2" applyFont="1" applyFill="1"/>
    <xf numFmtId="0" fontId="18" fillId="2" borderId="30" xfId="0" applyFont="1" applyFill="1" applyBorder="1"/>
    <xf numFmtId="0" fontId="18" fillId="2" borderId="31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169" fontId="18" fillId="2" borderId="18" xfId="2" applyNumberFormat="1" applyFont="1" applyFill="1" applyBorder="1" applyAlignment="1">
      <alignment horizontal="center" vertical="center"/>
    </xf>
    <xf numFmtId="168" fontId="18" fillId="2" borderId="18" xfId="0" applyNumberFormat="1" applyFont="1" applyFill="1" applyBorder="1" applyAlignment="1">
      <alignment horizontal="center" vertical="center"/>
    </xf>
    <xf numFmtId="168" fontId="18" fillId="2" borderId="32" xfId="0" applyNumberFormat="1" applyFont="1" applyFill="1" applyBorder="1" applyAlignment="1">
      <alignment horizontal="center" vertical="center"/>
    </xf>
    <xf numFmtId="169" fontId="18" fillId="0" borderId="32" xfId="0" applyNumberFormat="1" applyFont="1" applyFill="1" applyBorder="1" applyAlignment="1">
      <alignment horizontal="center" vertical="center"/>
    </xf>
    <xf numFmtId="168" fontId="18" fillId="0" borderId="32" xfId="0" applyNumberFormat="1" applyFont="1" applyFill="1" applyBorder="1" applyAlignment="1">
      <alignment horizontal="center" vertical="center"/>
    </xf>
    <xf numFmtId="168" fontId="18" fillId="2" borderId="0" xfId="0" applyNumberFormat="1" applyFont="1" applyFill="1"/>
    <xf numFmtId="43" fontId="18" fillId="2" borderId="0" xfId="4" applyFont="1" applyFill="1"/>
    <xf numFmtId="166" fontId="18" fillId="2" borderId="0" xfId="0" applyNumberFormat="1" applyFont="1" applyFill="1"/>
    <xf numFmtId="168" fontId="7" fillId="2" borderId="54" xfId="1" applyNumberFormat="1" applyFont="1" applyFill="1" applyBorder="1" applyAlignment="1">
      <alignment horizontal="center"/>
    </xf>
    <xf numFmtId="168" fontId="7" fillId="2" borderId="57" xfId="1" applyNumberFormat="1" applyFont="1" applyFill="1" applyBorder="1" applyAlignment="1">
      <alignment horizontal="center"/>
    </xf>
    <xf numFmtId="168" fontId="7" fillId="2" borderId="57" xfId="0" applyNumberFormat="1" applyFont="1" applyFill="1" applyBorder="1" applyAlignment="1">
      <alignment horizontal="center"/>
    </xf>
    <xf numFmtId="168" fontId="7" fillId="2" borderId="55" xfId="1" applyNumberFormat="1" applyFont="1" applyFill="1" applyBorder="1" applyAlignment="1">
      <alignment horizontal="center"/>
    </xf>
    <xf numFmtId="168" fontId="7" fillId="2" borderId="58" xfId="0" applyNumberFormat="1" applyFont="1" applyFill="1" applyBorder="1" applyAlignment="1">
      <alignment horizontal="center"/>
    </xf>
    <xf numFmtId="168" fontId="7" fillId="2" borderId="49" xfId="0" applyNumberFormat="1" applyFont="1" applyFill="1" applyBorder="1" applyAlignment="1">
      <alignment horizontal="center"/>
    </xf>
    <xf numFmtId="168" fontId="7" fillId="0" borderId="57" xfId="0" applyNumberFormat="1" applyFont="1" applyFill="1" applyBorder="1" applyAlignment="1">
      <alignment horizontal="center"/>
    </xf>
    <xf numFmtId="168" fontId="7" fillId="0" borderId="57" xfId="1" applyNumberFormat="1" applyFont="1" applyFill="1" applyBorder="1" applyAlignment="1">
      <alignment horizontal="center"/>
    </xf>
    <xf numFmtId="168" fontId="7" fillId="2" borderId="59" xfId="0" applyNumberFormat="1" applyFont="1" applyFill="1" applyBorder="1" applyAlignment="1">
      <alignment horizontal="center"/>
    </xf>
    <xf numFmtId="168" fontId="7" fillId="2" borderId="51" xfId="0" applyNumberFormat="1" applyFont="1" applyFill="1" applyBorder="1" applyAlignment="1">
      <alignment horizontal="center"/>
    </xf>
    <xf numFmtId="168" fontId="7" fillId="2" borderId="54" xfId="0" applyNumberFormat="1" applyFont="1" applyFill="1" applyBorder="1" applyAlignment="1">
      <alignment horizontal="center"/>
    </xf>
    <xf numFmtId="168" fontId="7" fillId="2" borderId="52" xfId="0" applyNumberFormat="1" applyFont="1" applyFill="1" applyBorder="1" applyAlignment="1">
      <alignment horizontal="center"/>
    </xf>
    <xf numFmtId="168" fontId="7" fillId="2" borderId="55" xfId="0" applyNumberFormat="1" applyFont="1" applyFill="1" applyBorder="1" applyAlignment="1">
      <alignment horizontal="center"/>
    </xf>
    <xf numFmtId="168" fontId="7" fillId="2" borderId="40" xfId="1" applyNumberFormat="1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43" fontId="16" fillId="2" borderId="0" xfId="4" applyFont="1" applyFill="1" applyBorder="1"/>
    <xf numFmtId="0" fontId="3" fillId="5" borderId="0" xfId="0" applyFont="1" applyFill="1"/>
    <xf numFmtId="168" fontId="7" fillId="5" borderId="19" xfId="4" applyNumberFormat="1" applyFont="1" applyFill="1" applyBorder="1" applyAlignment="1">
      <alignment horizontal="center"/>
    </xf>
    <xf numFmtId="168" fontId="7" fillId="5" borderId="17" xfId="4" applyNumberFormat="1" applyFont="1" applyFill="1" applyBorder="1" applyAlignment="1">
      <alignment horizontal="center"/>
    </xf>
    <xf numFmtId="168" fontId="7" fillId="5" borderId="18" xfId="4" applyNumberFormat="1" applyFont="1" applyFill="1" applyBorder="1" applyAlignment="1">
      <alignment horizontal="center"/>
    </xf>
    <xf numFmtId="168" fontId="3" fillId="5" borderId="0" xfId="0" applyNumberFormat="1" applyFont="1" applyFill="1" applyBorder="1"/>
    <xf numFmtId="168" fontId="7" fillId="5" borderId="21" xfId="4" applyNumberFormat="1" applyFont="1" applyFill="1" applyBorder="1" applyAlignment="1">
      <alignment horizontal="center"/>
    </xf>
    <xf numFmtId="168" fontId="7" fillId="5" borderId="22" xfId="4" applyNumberFormat="1" applyFont="1" applyFill="1" applyBorder="1" applyAlignment="1">
      <alignment horizontal="center"/>
    </xf>
    <xf numFmtId="168" fontId="7" fillId="5" borderId="24" xfId="4" applyNumberFormat="1" applyFont="1" applyFill="1" applyBorder="1" applyAlignment="1">
      <alignment horizontal="center"/>
    </xf>
    <xf numFmtId="168" fontId="7" fillId="5" borderId="41" xfId="4" applyNumberFormat="1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169" fontId="15" fillId="2" borderId="0" xfId="3" applyNumberFormat="1" applyFont="1" applyFill="1" applyBorder="1" applyAlignment="1">
      <alignment horizontal="center" vertical="center"/>
    </xf>
    <xf numFmtId="168" fontId="15" fillId="2" borderId="0" xfId="3" applyNumberFormat="1" applyFont="1" applyFill="1" applyBorder="1" applyAlignment="1">
      <alignment horizontal="center"/>
    </xf>
    <xf numFmtId="168" fontId="15" fillId="2" borderId="0" xfId="3" applyNumberFormat="1" applyFont="1" applyFill="1" applyBorder="1" applyAlignment="1">
      <alignment horizontal="center" vertical="center"/>
    </xf>
    <xf numFmtId="168" fontId="7" fillId="5" borderId="0" xfId="4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7" fontId="4" fillId="2" borderId="66" xfId="0" applyNumberFormat="1" applyFont="1" applyFill="1" applyBorder="1" applyAlignment="1">
      <alignment horizontal="center" vertical="center" wrapText="1"/>
    </xf>
    <xf numFmtId="167" fontId="4" fillId="2" borderId="5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2" borderId="67" xfId="0" applyFont="1" applyFill="1" applyBorder="1"/>
    <xf numFmtId="0" fontId="7" fillId="2" borderId="50" xfId="0" applyFont="1" applyFill="1" applyBorder="1"/>
    <xf numFmtId="43" fontId="18" fillId="0" borderId="21" xfId="4" applyFont="1" applyBorder="1"/>
    <xf numFmtId="43" fontId="18" fillId="0" borderId="22" xfId="4" applyFont="1" applyBorder="1"/>
    <xf numFmtId="43" fontId="18" fillId="0" borderId="24" xfId="4" applyFont="1" applyBorder="1"/>
    <xf numFmtId="164" fontId="18" fillId="0" borderId="35" xfId="4" applyNumberFormat="1" applyFont="1" applyBorder="1"/>
    <xf numFmtId="164" fontId="18" fillId="0" borderId="36" xfId="4" applyNumberFormat="1" applyFont="1" applyBorder="1"/>
    <xf numFmtId="164" fontId="18" fillId="0" borderId="37" xfId="4" applyNumberFormat="1" applyFont="1" applyBorder="1"/>
    <xf numFmtId="0" fontId="7" fillId="5" borderId="0" xfId="0" applyFont="1" applyFill="1" applyAlignment="1">
      <alignment horizontal="center"/>
    </xf>
    <xf numFmtId="166" fontId="18" fillId="5" borderId="19" xfId="0" applyNumberFormat="1" applyFont="1" applyFill="1" applyBorder="1" applyAlignment="1">
      <alignment horizontal="center"/>
    </xf>
    <xf numFmtId="166" fontId="18" fillId="5" borderId="17" xfId="0" applyNumberFormat="1" applyFont="1" applyFill="1" applyBorder="1" applyAlignment="1">
      <alignment horizontal="center"/>
    </xf>
    <xf numFmtId="166" fontId="18" fillId="5" borderId="18" xfId="0" applyNumberFormat="1" applyFont="1" applyFill="1" applyBorder="1" applyAlignment="1">
      <alignment horizontal="center"/>
    </xf>
    <xf numFmtId="168" fontId="18" fillId="2" borderId="19" xfId="0" applyNumberFormat="1" applyFont="1" applyFill="1" applyBorder="1" applyAlignment="1">
      <alignment horizontal="center" vertical="center"/>
    </xf>
    <xf numFmtId="169" fontId="18" fillId="2" borderId="27" xfId="0" applyNumberFormat="1" applyFont="1" applyFill="1" applyBorder="1" applyAlignment="1">
      <alignment horizontal="center" vertical="center"/>
    </xf>
    <xf numFmtId="169" fontId="18" fillId="2" borderId="26" xfId="2" applyNumberFormat="1" applyFont="1" applyFill="1" applyBorder="1" applyAlignment="1">
      <alignment horizontal="center" vertical="center"/>
    </xf>
    <xf numFmtId="168" fontId="18" fillId="0" borderId="26" xfId="0" applyNumberFormat="1" applyFont="1" applyFill="1" applyBorder="1" applyAlignment="1">
      <alignment horizontal="center" vertical="center"/>
    </xf>
    <xf numFmtId="169" fontId="18" fillId="0" borderId="26" xfId="0" applyNumberFormat="1" applyFont="1" applyFill="1" applyBorder="1" applyAlignment="1">
      <alignment horizontal="center" vertical="center"/>
    </xf>
    <xf numFmtId="169" fontId="18" fillId="2" borderId="29" xfId="0" applyNumberFormat="1" applyFont="1" applyFill="1" applyBorder="1" applyAlignment="1">
      <alignment horizontal="center" vertical="center"/>
    </xf>
    <xf numFmtId="169" fontId="18" fillId="0" borderId="11" xfId="2" applyNumberFormat="1" applyFont="1" applyFill="1" applyBorder="1" applyAlignment="1">
      <alignment horizontal="center" vertical="center"/>
    </xf>
    <xf numFmtId="168" fontId="18" fillId="0" borderId="11" xfId="0" applyNumberFormat="1" applyFont="1" applyFill="1" applyBorder="1" applyAlignment="1">
      <alignment horizontal="center" vertical="center"/>
    </xf>
    <xf numFmtId="169" fontId="18" fillId="0" borderId="11" xfId="0" applyNumberFormat="1" applyFont="1" applyFill="1" applyBorder="1" applyAlignment="1">
      <alignment horizontal="center" vertical="center"/>
    </xf>
    <xf numFmtId="169" fontId="18" fillId="2" borderId="11" xfId="2" applyNumberFormat="1" applyFont="1" applyFill="1" applyBorder="1" applyAlignment="1">
      <alignment horizontal="center" vertical="center"/>
    </xf>
    <xf numFmtId="168" fontId="18" fillId="2" borderId="11" xfId="0" applyNumberFormat="1" applyFont="1" applyFill="1" applyBorder="1" applyAlignment="1">
      <alignment horizontal="center" vertical="center"/>
    </xf>
    <xf numFmtId="169" fontId="18" fillId="2" borderId="11" xfId="0" applyNumberFormat="1" applyFont="1" applyFill="1" applyBorder="1" applyAlignment="1">
      <alignment horizontal="center" vertical="center"/>
    </xf>
    <xf numFmtId="169" fontId="18" fillId="2" borderId="31" xfId="2" applyNumberFormat="1" applyFont="1" applyFill="1" applyBorder="1" applyAlignment="1">
      <alignment horizontal="center" vertical="center"/>
    </xf>
    <xf numFmtId="168" fontId="18" fillId="2" borderId="31" xfId="0" applyNumberFormat="1" applyFont="1" applyFill="1" applyBorder="1" applyAlignment="1">
      <alignment horizontal="center" vertical="center"/>
    </xf>
    <xf numFmtId="169" fontId="18" fillId="2" borderId="31" xfId="0" applyNumberFormat="1" applyFont="1" applyFill="1" applyBorder="1" applyAlignment="1">
      <alignment horizontal="center" vertical="center"/>
    </xf>
    <xf numFmtId="169" fontId="18" fillId="2" borderId="32" xfId="0" applyNumberFormat="1" applyFont="1" applyFill="1" applyBorder="1" applyAlignment="1">
      <alignment horizontal="center" vertical="center"/>
    </xf>
    <xf numFmtId="0" fontId="21" fillId="2" borderId="20" xfId="0" applyFont="1" applyFill="1" applyBorder="1"/>
    <xf numFmtId="0" fontId="20" fillId="2" borderId="51" xfId="0" applyFont="1" applyFill="1" applyBorder="1" applyAlignment="1">
      <alignment horizontal="center" vertical="center"/>
    </xf>
    <xf numFmtId="9" fontId="20" fillId="2" borderId="0" xfId="0" applyNumberFormat="1" applyFont="1" applyFill="1" applyBorder="1" applyAlignment="1">
      <alignment horizontal="center" vertical="center"/>
    </xf>
    <xf numFmtId="168" fontId="18" fillId="0" borderId="33" xfId="0" applyNumberFormat="1" applyFont="1" applyFill="1" applyBorder="1" applyAlignment="1">
      <alignment horizontal="center" vertical="center"/>
    </xf>
    <xf numFmtId="168" fontId="18" fillId="0" borderId="23" xfId="0" applyNumberFormat="1" applyFont="1" applyFill="1" applyBorder="1" applyAlignment="1">
      <alignment horizontal="center" vertical="center"/>
    </xf>
    <xf numFmtId="168" fontId="18" fillId="0" borderId="34" xfId="0" applyNumberFormat="1" applyFont="1" applyFill="1" applyBorder="1" applyAlignment="1">
      <alignment horizontal="center" vertical="center"/>
    </xf>
    <xf numFmtId="0" fontId="22" fillId="5" borderId="0" xfId="0" applyFont="1" applyFill="1"/>
    <xf numFmtId="168" fontId="7" fillId="5" borderId="21" xfId="2" applyNumberFormat="1" applyFont="1" applyFill="1" applyBorder="1" applyAlignment="1">
      <alignment horizontal="center"/>
    </xf>
    <xf numFmtId="168" fontId="7" fillId="5" borderId="22" xfId="2" applyNumberFormat="1" applyFont="1" applyFill="1" applyBorder="1" applyAlignment="1">
      <alignment horizontal="center"/>
    </xf>
    <xf numFmtId="168" fontId="7" fillId="5" borderId="24" xfId="2" applyNumberFormat="1" applyFont="1" applyFill="1" applyBorder="1" applyAlignment="1">
      <alignment horizontal="center"/>
    </xf>
    <xf numFmtId="0" fontId="18" fillId="5" borderId="0" xfId="0" applyFont="1" applyFill="1"/>
    <xf numFmtId="168" fontId="7" fillId="5" borderId="19" xfId="2" applyNumberFormat="1" applyFont="1" applyFill="1" applyBorder="1" applyAlignment="1">
      <alignment horizontal="center"/>
    </xf>
    <xf numFmtId="168" fontId="7" fillId="5" borderId="17" xfId="2" applyNumberFormat="1" applyFont="1" applyFill="1" applyBorder="1" applyAlignment="1">
      <alignment horizontal="center"/>
    </xf>
    <xf numFmtId="168" fontId="7" fillId="5" borderId="18" xfId="2" applyNumberFormat="1" applyFont="1" applyFill="1" applyBorder="1" applyAlignment="1">
      <alignment horizontal="center"/>
    </xf>
    <xf numFmtId="0" fontId="18" fillId="6" borderId="28" xfId="0" applyFont="1" applyFill="1" applyBorder="1"/>
    <xf numFmtId="0" fontId="18" fillId="6" borderId="11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169" fontId="18" fillId="6" borderId="17" xfId="2" applyNumberFormat="1" applyFont="1" applyFill="1" applyBorder="1" applyAlignment="1">
      <alignment horizontal="center" vertical="center"/>
    </xf>
    <xf numFmtId="168" fontId="18" fillId="6" borderId="29" xfId="0" applyNumberFormat="1" applyFont="1" applyFill="1" applyBorder="1" applyAlignment="1">
      <alignment horizontal="center" vertical="center"/>
    </xf>
    <xf numFmtId="169" fontId="18" fillId="6" borderId="29" xfId="0" applyNumberFormat="1" applyFont="1" applyFill="1" applyBorder="1" applyAlignment="1">
      <alignment horizontal="center" vertical="center"/>
    </xf>
    <xf numFmtId="167" fontId="4" fillId="2" borderId="61" xfId="0" applyNumberFormat="1" applyFont="1" applyFill="1" applyBorder="1" applyAlignment="1">
      <alignment horizontal="center" vertical="center" wrapText="1"/>
    </xf>
    <xf numFmtId="167" fontId="4" fillId="2" borderId="59" xfId="0" applyNumberFormat="1" applyFont="1" applyFill="1" applyBorder="1" applyAlignment="1">
      <alignment horizontal="center" vertical="center" wrapText="1"/>
    </xf>
    <xf numFmtId="167" fontId="7" fillId="2" borderId="63" xfId="0" applyNumberFormat="1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9" fontId="7" fillId="5" borderId="63" xfId="0" applyNumberFormat="1" applyFont="1" applyFill="1" applyBorder="1" applyAlignment="1">
      <alignment horizontal="center" vertical="center"/>
    </xf>
    <xf numFmtId="9" fontId="7" fillId="5" borderId="5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167" fontId="4" fillId="2" borderId="60" xfId="0" applyNumberFormat="1" applyFont="1" applyFill="1" applyBorder="1" applyAlignment="1">
      <alignment horizontal="center" vertical="center" wrapText="1"/>
    </xf>
    <xf numFmtId="167" fontId="4" fillId="2" borderId="64" xfId="0" applyNumberFormat="1" applyFont="1" applyFill="1" applyBorder="1" applyAlignment="1">
      <alignment horizontal="center" vertical="center" wrapText="1"/>
    </xf>
    <xf numFmtId="167" fontId="4" fillId="2" borderId="62" xfId="0" applyNumberFormat="1" applyFont="1" applyFill="1" applyBorder="1" applyAlignment="1">
      <alignment horizontal="center" vertical="center" wrapText="1"/>
    </xf>
    <xf numFmtId="167" fontId="4" fillId="2" borderId="65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20" fillId="2" borderId="39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9" fontId="20" fillId="5" borderId="68" xfId="0" applyNumberFormat="1" applyFont="1" applyFill="1" applyBorder="1" applyAlignment="1">
      <alignment horizontal="center" vertical="center"/>
    </xf>
    <xf numFmtId="9" fontId="20" fillId="5" borderId="53" xfId="0" applyNumberFormat="1" applyFont="1" applyFill="1" applyBorder="1" applyAlignment="1">
      <alignment horizontal="center" vertical="center"/>
    </xf>
  </cellXfs>
  <cellStyles count="5">
    <cellStyle name="Comma" xfId="4" builtinId="3"/>
    <cellStyle name="Currency" xfId="1" builtinId="4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0"/>
  <sheetViews>
    <sheetView showGridLines="0" tabSelected="1" zoomScale="80" zoomScaleNormal="80" workbookViewId="0">
      <pane xSplit="9" ySplit="6" topLeftCell="J7" activePane="bottomRight" state="frozen"/>
      <selection pane="topRight" activeCell="J1" sqref="J1"/>
      <selection pane="bottomLeft" activeCell="A8" sqref="A8"/>
      <selection pane="bottomRight" activeCell="AA1" sqref="AA1:AA1048576"/>
    </sheetView>
  </sheetViews>
  <sheetFormatPr defaultColWidth="9.140625" defaultRowHeight="12.75" x14ac:dyDescent="0.2"/>
  <cols>
    <col min="1" max="1" width="17.5703125" style="39" customWidth="1"/>
    <col min="2" max="2" width="30" style="39" customWidth="1"/>
    <col min="3" max="9" width="9.140625" style="39" hidden="1" customWidth="1"/>
    <col min="10" max="10" width="10.7109375" style="39" customWidth="1"/>
    <col min="11" max="11" width="10.7109375" style="39" hidden="1" customWidth="1"/>
    <col min="12" max="16" width="10.7109375" style="39" customWidth="1"/>
    <col min="17" max="26" width="10.7109375" style="39" hidden="1" customWidth="1"/>
    <col min="27" max="39" width="9.140625" style="39" customWidth="1"/>
    <col min="40" max="16384" width="9.140625" style="39"/>
  </cols>
  <sheetData>
    <row r="1" spans="1:38" x14ac:dyDescent="0.2">
      <c r="A1" s="1"/>
      <c r="B1" s="2"/>
      <c r="C1" s="3"/>
      <c r="D1" s="2"/>
      <c r="E1" s="4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5"/>
      <c r="R1" s="5"/>
      <c r="S1" s="5"/>
      <c r="T1" s="5"/>
      <c r="U1" s="5"/>
      <c r="V1" s="5"/>
      <c r="W1" s="5"/>
      <c r="X1" s="5"/>
      <c r="Y1" s="5"/>
      <c r="Z1" s="2"/>
    </row>
    <row r="2" spans="1:38" ht="26.25" x14ac:dyDescent="0.4">
      <c r="A2" s="1"/>
      <c r="B2" s="304" t="s">
        <v>193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</row>
    <row r="3" spans="1:38" ht="15" hidden="1" x14ac:dyDescent="0.2">
      <c r="A3" s="1"/>
      <c r="B3" s="2"/>
      <c r="C3" s="3"/>
      <c r="D3" s="2"/>
      <c r="E3" s="4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40">
        <v>3.999971783511044</v>
      </c>
      <c r="R3" s="40">
        <v>3.5999746051599395</v>
      </c>
      <c r="S3" s="40">
        <v>3.2727041865090363</v>
      </c>
      <c r="T3" s="40">
        <v>1.999985891755522</v>
      </c>
      <c r="U3" s="40">
        <v>1.6363520932545181</v>
      </c>
      <c r="V3" s="41">
        <v>8.1829042763857753</v>
      </c>
      <c r="W3" s="41">
        <v>5.5856382252559724</v>
      </c>
      <c r="X3" s="41">
        <v>5.4552695175905175</v>
      </c>
      <c r="Y3" s="41">
        <v>3.27316171055431</v>
      </c>
      <c r="Z3" s="2"/>
    </row>
    <row r="4" spans="1:38" ht="38.25" customHeight="1" thickBot="1" x14ac:dyDescent="0.25">
      <c r="A4" s="1"/>
      <c r="B4" s="2"/>
      <c r="C4" s="3"/>
      <c r="D4" s="2"/>
      <c r="E4" s="4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41"/>
      <c r="R4" s="241"/>
      <c r="S4" s="241"/>
      <c r="T4" s="241"/>
      <c r="U4" s="241"/>
      <c r="V4" s="30"/>
      <c r="W4" s="30"/>
      <c r="X4" s="30"/>
      <c r="Y4" s="30"/>
      <c r="Z4" s="23"/>
    </row>
    <row r="5" spans="1:38" ht="30" customHeight="1" x14ac:dyDescent="0.25">
      <c r="A5" s="6"/>
      <c r="B5" s="7"/>
      <c r="C5" s="8"/>
      <c r="D5" s="7"/>
      <c r="E5" s="4"/>
      <c r="F5" s="2"/>
      <c r="G5" s="8"/>
      <c r="H5" s="9"/>
      <c r="I5" s="2"/>
      <c r="J5" s="305" t="s">
        <v>198</v>
      </c>
      <c r="K5" s="298" t="s">
        <v>1</v>
      </c>
      <c r="L5" s="298" t="s">
        <v>69</v>
      </c>
      <c r="M5" s="298" t="s">
        <v>195</v>
      </c>
      <c r="N5" s="298" t="s">
        <v>196</v>
      </c>
      <c r="O5" s="307" t="s">
        <v>197</v>
      </c>
      <c r="P5" s="302">
        <v>1</v>
      </c>
      <c r="Q5" s="300" t="s">
        <v>2</v>
      </c>
      <c r="R5" s="300" t="s">
        <v>3</v>
      </c>
      <c r="S5" s="300" t="s">
        <v>4</v>
      </c>
      <c r="T5" s="300" t="s">
        <v>5</v>
      </c>
      <c r="U5" s="300" t="s">
        <v>6</v>
      </c>
      <c r="V5" s="300" t="s">
        <v>7</v>
      </c>
      <c r="W5" s="300" t="s">
        <v>150</v>
      </c>
      <c r="X5" s="300" t="s">
        <v>8</v>
      </c>
      <c r="Y5" s="300" t="s">
        <v>9</v>
      </c>
      <c r="Z5" s="300" t="s">
        <v>10</v>
      </c>
    </row>
    <row r="6" spans="1:38" ht="29.25" customHeight="1" thickBot="1" x14ac:dyDescent="0.3">
      <c r="A6" s="6"/>
      <c r="B6" s="10"/>
      <c r="C6" s="11"/>
      <c r="D6" s="10"/>
      <c r="E6" s="4"/>
      <c r="F6" s="2"/>
      <c r="G6" s="11"/>
      <c r="H6" s="10"/>
      <c r="I6" s="2"/>
      <c r="J6" s="306"/>
      <c r="K6" s="299"/>
      <c r="L6" s="299"/>
      <c r="M6" s="299"/>
      <c r="N6" s="299"/>
      <c r="O6" s="308"/>
      <c r="P6" s="303"/>
      <c r="Q6" s="301"/>
      <c r="R6" s="301">
        <v>10</v>
      </c>
      <c r="S6" s="301">
        <v>11</v>
      </c>
      <c r="T6" s="301">
        <v>18</v>
      </c>
      <c r="U6" s="301">
        <v>22</v>
      </c>
      <c r="V6" s="301">
        <v>4.3993860412369115</v>
      </c>
      <c r="W6" s="301"/>
      <c r="X6" s="301">
        <v>6.5990790618553676</v>
      </c>
      <c r="Y6" s="301">
        <v>10.998465103092279</v>
      </c>
      <c r="Z6" s="301"/>
    </row>
    <row r="7" spans="1:38" ht="5.0999999999999996" customHeight="1" x14ac:dyDescent="0.25">
      <c r="A7" s="6"/>
      <c r="B7" s="10"/>
      <c r="C7" s="11"/>
      <c r="D7" s="10"/>
      <c r="E7" s="13"/>
      <c r="F7" s="2"/>
      <c r="G7" s="11"/>
      <c r="H7" s="10"/>
      <c r="I7" s="13"/>
      <c r="J7" s="42" t="s">
        <v>13</v>
      </c>
      <c r="K7" s="31"/>
      <c r="L7" s="2"/>
      <c r="M7" s="2"/>
      <c r="N7" s="2"/>
      <c r="O7" s="2"/>
      <c r="P7" s="232"/>
      <c r="Q7" s="5"/>
      <c r="R7" s="5"/>
      <c r="S7" s="5"/>
      <c r="T7" s="5"/>
      <c r="U7" s="5"/>
      <c r="V7" s="5"/>
      <c r="W7" s="5"/>
      <c r="X7" s="5"/>
      <c r="Y7" s="5"/>
      <c r="Z7" s="2"/>
    </row>
    <row r="8" spans="1:38" ht="18" x14ac:dyDescent="0.25">
      <c r="A8" s="7" t="s">
        <v>14</v>
      </c>
      <c r="B8" s="10"/>
      <c r="C8" s="11"/>
      <c r="D8" s="12"/>
      <c r="E8" s="13"/>
      <c r="F8" s="2"/>
      <c r="G8" s="11"/>
      <c r="H8" s="11"/>
      <c r="I8" s="14"/>
      <c r="J8" s="15"/>
      <c r="K8" s="16"/>
      <c r="L8" s="2"/>
      <c r="M8" s="2"/>
      <c r="N8" s="2"/>
      <c r="O8" s="2"/>
      <c r="P8" s="232"/>
      <c r="Q8" s="7" t="s">
        <v>129</v>
      </c>
      <c r="R8" s="5"/>
      <c r="S8" s="5"/>
      <c r="T8" s="5"/>
      <c r="U8" s="5"/>
      <c r="V8" s="5"/>
      <c r="W8" s="5"/>
      <c r="X8" s="5"/>
      <c r="Y8" s="5"/>
      <c r="Z8" s="2"/>
    </row>
    <row r="9" spans="1:38" ht="5.0999999999999996" customHeight="1" thickBot="1" x14ac:dyDescent="0.3">
      <c r="A9" s="7"/>
      <c r="B9" s="10"/>
      <c r="C9" s="11"/>
      <c r="D9" s="12"/>
      <c r="E9" s="13"/>
      <c r="F9" s="2"/>
      <c r="G9" s="11"/>
      <c r="H9" s="11"/>
      <c r="I9" s="14"/>
      <c r="J9" s="15"/>
      <c r="K9" s="16"/>
      <c r="L9" s="2"/>
      <c r="M9" s="2"/>
      <c r="N9" s="2"/>
      <c r="O9" s="2"/>
      <c r="P9" s="232"/>
      <c r="Q9" s="5"/>
      <c r="R9" s="5"/>
      <c r="S9" s="46"/>
      <c r="T9" s="5"/>
      <c r="U9" s="46"/>
      <c r="V9" s="5"/>
      <c r="W9" s="5"/>
      <c r="X9" s="5"/>
      <c r="Y9" s="5"/>
      <c r="Z9" s="2"/>
    </row>
    <row r="10" spans="1:38" ht="15.75" x14ac:dyDescent="0.25">
      <c r="A10" s="127"/>
      <c r="B10" s="47" t="s">
        <v>15</v>
      </c>
      <c r="C10" s="18" t="s">
        <v>16</v>
      </c>
      <c r="D10" s="19" t="s">
        <v>17</v>
      </c>
      <c r="E10" s="20" t="s">
        <v>15</v>
      </c>
      <c r="F10" s="21" t="s">
        <v>18</v>
      </c>
      <c r="G10" s="18"/>
      <c r="H10" s="18"/>
      <c r="I10" s="21"/>
      <c r="J10" s="151">
        <v>0.04</v>
      </c>
      <c r="K10" s="62">
        <v>539.96317499999998</v>
      </c>
      <c r="L10" s="63">
        <v>129.55262271999999</v>
      </c>
      <c r="M10" s="64">
        <v>580.49033367437448</v>
      </c>
      <c r="N10" s="151">
        <v>3.9E-2</v>
      </c>
      <c r="O10" s="64">
        <f>M10*(1+N10)</f>
        <v>603.12945668767509</v>
      </c>
      <c r="P10" s="233">
        <f>O10-M10</f>
        <v>22.639123013300605</v>
      </c>
      <c r="Q10" s="216"/>
      <c r="R10" s="216"/>
      <c r="S10" s="117"/>
      <c r="T10" s="114"/>
      <c r="U10" s="216">
        <f>ROUND(($O10/U$3),2)</f>
        <v>368.58</v>
      </c>
      <c r="V10" s="114"/>
      <c r="W10" s="114"/>
      <c r="X10" s="114"/>
      <c r="Y10" s="117">
        <f>ROUND(($O10/Y$3),2)</f>
        <v>184.27</v>
      </c>
      <c r="Z10" s="117">
        <v>0.86</v>
      </c>
      <c r="AB10" s="68"/>
      <c r="AC10" s="68"/>
      <c r="AD10" s="68"/>
      <c r="AE10" s="68"/>
      <c r="AF10" s="68"/>
      <c r="AG10" s="68"/>
      <c r="AH10" s="68"/>
      <c r="AI10" s="68"/>
    </row>
    <row r="11" spans="1:38" ht="15.75" x14ac:dyDescent="0.25">
      <c r="A11" s="127"/>
      <c r="B11" s="48" t="s">
        <v>19</v>
      </c>
      <c r="C11" s="23" t="s">
        <v>20</v>
      </c>
      <c r="D11" s="24" t="s">
        <v>17</v>
      </c>
      <c r="E11" s="23" t="s">
        <v>21</v>
      </c>
      <c r="F11" s="23" t="s">
        <v>21</v>
      </c>
      <c r="G11" s="25"/>
      <c r="H11" s="43"/>
      <c r="I11" s="23"/>
      <c r="J11" s="152">
        <v>4.2999999999999997E-2</v>
      </c>
      <c r="K11" s="71">
        <v>540.972520345264</v>
      </c>
      <c r="L11" s="72">
        <v>139.25434009599996</v>
      </c>
      <c r="M11" s="65">
        <v>571.35895109884007</v>
      </c>
      <c r="N11" s="152">
        <v>3.9E-2</v>
      </c>
      <c r="O11" s="65">
        <f t="shared" ref="O11:O17" si="0">M11*(1+N11)</f>
        <v>593.64195019169483</v>
      </c>
      <c r="P11" s="234">
        <f t="shared" ref="P11:P17" si="1">O11-M11</f>
        <v>22.282999092854766</v>
      </c>
      <c r="Q11" s="115"/>
      <c r="R11" s="115"/>
      <c r="S11" s="115"/>
      <c r="T11" s="217"/>
      <c r="U11" s="115"/>
      <c r="V11" s="217"/>
      <c r="W11" s="217"/>
      <c r="X11" s="217"/>
      <c r="Y11" s="218">
        <f>ROUND(($O11/Y$3),2)</f>
        <v>181.37</v>
      </c>
      <c r="Z11" s="218"/>
      <c r="AB11" s="68"/>
      <c r="AC11" s="68"/>
      <c r="AD11" s="68"/>
      <c r="AE11" s="68"/>
      <c r="AF11" s="68"/>
      <c r="AG11" s="68"/>
      <c r="AH11" s="68"/>
      <c r="AI11" s="68"/>
    </row>
    <row r="12" spans="1:38" ht="15.75" x14ac:dyDescent="0.25">
      <c r="A12" s="127"/>
      <c r="B12" s="48" t="s">
        <v>189</v>
      </c>
      <c r="C12" s="23"/>
      <c r="D12" s="24"/>
      <c r="E12" s="23"/>
      <c r="F12" s="23"/>
      <c r="G12" s="25"/>
      <c r="H12" s="43"/>
      <c r="I12" s="23"/>
      <c r="J12" s="152">
        <v>3.5000000000000003E-2</v>
      </c>
      <c r="K12" s="71"/>
      <c r="L12" s="72">
        <v>113.36161376000001</v>
      </c>
      <c r="M12" s="65">
        <v>544.7700000000001</v>
      </c>
      <c r="N12" s="152">
        <v>3.9E-2</v>
      </c>
      <c r="O12" s="65">
        <f t="shared" si="0"/>
        <v>566.01603000000011</v>
      </c>
      <c r="P12" s="234">
        <f t="shared" si="1"/>
        <v>21.246030000000019</v>
      </c>
      <c r="Q12" s="115"/>
      <c r="R12" s="115"/>
      <c r="S12" s="115"/>
      <c r="T12" s="217"/>
      <c r="U12" s="115"/>
      <c r="V12" s="217"/>
      <c r="W12" s="217"/>
      <c r="X12" s="217"/>
      <c r="Y12" s="218">
        <f>ROUND(($O12/Y$3),2)</f>
        <v>172.93</v>
      </c>
      <c r="Z12" s="218"/>
      <c r="AB12" s="68"/>
      <c r="AC12" s="68"/>
      <c r="AD12" s="68"/>
      <c r="AE12" s="68"/>
      <c r="AF12" s="68"/>
      <c r="AG12" s="68"/>
      <c r="AH12" s="68"/>
      <c r="AI12" s="68"/>
    </row>
    <row r="13" spans="1:38" ht="15.75" x14ac:dyDescent="0.25">
      <c r="A13" s="127"/>
      <c r="B13" s="48" t="s">
        <v>22</v>
      </c>
      <c r="C13" s="23"/>
      <c r="D13" s="24"/>
      <c r="E13" s="23"/>
      <c r="F13" s="23"/>
      <c r="G13" s="25"/>
      <c r="H13" s="43"/>
      <c r="I13" s="23"/>
      <c r="J13" s="152">
        <v>4.2999999999999997E-2</v>
      </c>
      <c r="K13" s="87">
        <v>553.356170385312</v>
      </c>
      <c r="L13" s="88">
        <v>139.17255404799999</v>
      </c>
      <c r="M13" s="65">
        <v>595.19698675433517</v>
      </c>
      <c r="N13" s="152">
        <v>3.9E-2</v>
      </c>
      <c r="O13" s="65">
        <f t="shared" si="0"/>
        <v>618.4096692377542</v>
      </c>
      <c r="P13" s="234">
        <f t="shared" si="1"/>
        <v>23.21268248341903</v>
      </c>
      <c r="Q13" s="115"/>
      <c r="R13" s="218">
        <f>ROUND(($O13/R$3),2)</f>
        <v>171.78</v>
      </c>
      <c r="S13" s="115"/>
      <c r="T13" s="217"/>
      <c r="U13" s="115"/>
      <c r="V13" s="217"/>
      <c r="W13" s="217"/>
      <c r="X13" s="218"/>
      <c r="Y13" s="218"/>
      <c r="Z13" s="218"/>
      <c r="AB13" s="68"/>
      <c r="AC13" s="68"/>
      <c r="AD13" s="68"/>
      <c r="AE13" s="68"/>
      <c r="AF13" s="68"/>
      <c r="AG13" s="68"/>
      <c r="AH13" s="68"/>
      <c r="AI13" s="68"/>
    </row>
    <row r="14" spans="1:38" ht="15.75" x14ac:dyDescent="0.25">
      <c r="A14" s="127"/>
      <c r="B14" s="48" t="s">
        <v>23</v>
      </c>
      <c r="C14" s="25" t="s">
        <v>24</v>
      </c>
      <c r="D14" s="24" t="s">
        <v>17</v>
      </c>
      <c r="E14" s="23" t="s">
        <v>25</v>
      </c>
      <c r="F14" s="23" t="s">
        <v>25</v>
      </c>
      <c r="G14" s="25"/>
      <c r="H14" s="25"/>
      <c r="I14" s="22"/>
      <c r="J14" s="152">
        <v>0.04</v>
      </c>
      <c r="K14" s="71">
        <v>487.72465729791992</v>
      </c>
      <c r="L14" s="72">
        <v>129.55262271999999</v>
      </c>
      <c r="M14" s="65">
        <v>526.81372777106367</v>
      </c>
      <c r="N14" s="152">
        <v>4.3999999999999997E-2</v>
      </c>
      <c r="O14" s="65">
        <f t="shared" si="0"/>
        <v>549.99353179299044</v>
      </c>
      <c r="P14" s="234">
        <f t="shared" si="1"/>
        <v>23.17980402192677</v>
      </c>
      <c r="Q14" s="115"/>
      <c r="R14" s="115"/>
      <c r="S14" s="217"/>
      <c r="T14" s="217"/>
      <c r="U14" s="115"/>
      <c r="V14" s="217"/>
      <c r="W14" s="217"/>
      <c r="X14" s="217"/>
      <c r="Y14" s="218">
        <f>ROUND(($O14/Y$3),2)</f>
        <v>168.03</v>
      </c>
      <c r="Z14" s="218"/>
      <c r="AB14" s="68"/>
      <c r="AC14" s="68"/>
      <c r="AD14" s="68"/>
      <c r="AE14" s="68"/>
      <c r="AF14" s="68"/>
      <c r="AG14" s="68"/>
      <c r="AH14" s="68"/>
      <c r="AI14" s="68"/>
    </row>
    <row r="15" spans="1:38" ht="15.75" x14ac:dyDescent="0.25">
      <c r="A15" s="127"/>
      <c r="B15" s="48" t="s">
        <v>26</v>
      </c>
      <c r="C15" s="25"/>
      <c r="D15" s="24"/>
      <c r="E15" s="23"/>
      <c r="F15" s="23"/>
      <c r="G15" s="25"/>
      <c r="H15" s="25"/>
      <c r="I15" s="22"/>
      <c r="J15" s="152">
        <v>4.9000000000000002E-2</v>
      </c>
      <c r="K15" s="71">
        <v>621.5477364399519</v>
      </c>
      <c r="L15" s="72">
        <v>158.73825926399999</v>
      </c>
      <c r="M15" s="65">
        <v>671.90532349491195</v>
      </c>
      <c r="N15" s="152">
        <v>3.9E-2</v>
      </c>
      <c r="O15" s="65">
        <f t="shared" si="0"/>
        <v>698.1096311112135</v>
      </c>
      <c r="P15" s="234">
        <f t="shared" si="1"/>
        <v>26.204307616301548</v>
      </c>
      <c r="Q15" s="115"/>
      <c r="R15" s="115"/>
      <c r="S15" s="217"/>
      <c r="T15" s="217"/>
      <c r="U15" s="115"/>
      <c r="V15" s="217"/>
      <c r="W15" s="217"/>
      <c r="X15" s="218">
        <f>ROUND(($O15/X$3),2)</f>
        <v>127.97</v>
      </c>
      <c r="Y15" s="218"/>
      <c r="Z15" s="218"/>
      <c r="AB15" s="68"/>
      <c r="AC15" s="68"/>
      <c r="AD15" s="68"/>
      <c r="AE15" s="68"/>
      <c r="AF15" s="68"/>
      <c r="AG15" s="68"/>
      <c r="AH15" s="68"/>
      <c r="AI15" s="68"/>
    </row>
    <row r="16" spans="1:38" ht="15.75" x14ac:dyDescent="0.25">
      <c r="A16" s="127"/>
      <c r="B16" s="48" t="s">
        <v>27</v>
      </c>
      <c r="C16" s="25"/>
      <c r="D16" s="24"/>
      <c r="E16" s="23"/>
      <c r="F16" s="23"/>
      <c r="G16" s="25"/>
      <c r="H16" s="25"/>
      <c r="I16" s="22"/>
      <c r="J16" s="152">
        <v>4.8000000000000001E-2</v>
      </c>
      <c r="K16" s="71">
        <v>606.64558983436791</v>
      </c>
      <c r="L16" s="72">
        <v>155.46620988924201</v>
      </c>
      <c r="M16" s="65">
        <v>655.18694712124193</v>
      </c>
      <c r="N16" s="152">
        <v>4.3999999999999997E-2</v>
      </c>
      <c r="O16" s="65">
        <f t="shared" si="0"/>
        <v>684.01517279457664</v>
      </c>
      <c r="P16" s="234">
        <f t="shared" si="1"/>
        <v>28.828225673334714</v>
      </c>
      <c r="Q16" s="115"/>
      <c r="R16" s="115">
        <f>ROUND(($O16/R$3),2)</f>
        <v>190.01</v>
      </c>
      <c r="S16" s="115"/>
      <c r="T16" s="217"/>
      <c r="U16" s="115">
        <f>ROUND(($O16/U$3),2)</f>
        <v>418.01</v>
      </c>
      <c r="V16" s="217"/>
      <c r="W16" s="115"/>
      <c r="X16" s="115">
        <f>ROUND(($O16/X$3),2)</f>
        <v>125.39</v>
      </c>
      <c r="Y16" s="218"/>
      <c r="Z16" s="218">
        <v>0.86</v>
      </c>
      <c r="AB16" s="68"/>
      <c r="AC16" s="68"/>
      <c r="AD16" s="68"/>
      <c r="AE16" s="68"/>
      <c r="AF16" s="68"/>
      <c r="AG16" s="68"/>
      <c r="AH16" s="68"/>
      <c r="AI16" s="68"/>
      <c r="AL16" s="67"/>
    </row>
    <row r="17" spans="1:36" ht="16.5" thickBot="1" x14ac:dyDescent="0.3">
      <c r="A17" s="127"/>
      <c r="B17" s="49" t="s">
        <v>28</v>
      </c>
      <c r="C17" s="27" t="s">
        <v>29</v>
      </c>
      <c r="D17" s="28" t="s">
        <v>17</v>
      </c>
      <c r="E17" s="29" t="s">
        <v>30</v>
      </c>
      <c r="F17" s="29" t="s">
        <v>30</v>
      </c>
      <c r="G17" s="27"/>
      <c r="H17" s="44">
        <v>3.8900000000000004E-2</v>
      </c>
      <c r="I17" s="29"/>
      <c r="J17" s="153">
        <v>3.1E-2</v>
      </c>
      <c r="K17" s="73">
        <v>484.06</v>
      </c>
      <c r="L17" s="74">
        <v>100.39646479469245</v>
      </c>
      <c r="M17" s="66">
        <v>524.95876225655638</v>
      </c>
      <c r="N17" s="153">
        <v>3.9E-2</v>
      </c>
      <c r="O17" s="66">
        <f t="shared" si="0"/>
        <v>545.43215398456209</v>
      </c>
      <c r="P17" s="235">
        <f t="shared" si="1"/>
        <v>20.473391728005709</v>
      </c>
      <c r="Q17" s="219"/>
      <c r="R17" s="219">
        <f>ROUND(($O17/R$3),2)</f>
        <v>151.51</v>
      </c>
      <c r="S17" s="219"/>
      <c r="T17" s="116"/>
      <c r="U17" s="219"/>
      <c r="V17" s="116"/>
      <c r="W17" s="116"/>
      <c r="X17" s="116"/>
      <c r="Y17" s="116"/>
      <c r="Z17" s="118"/>
      <c r="AB17" s="68"/>
      <c r="AC17" s="68"/>
      <c r="AD17" s="68"/>
      <c r="AE17" s="68"/>
      <c r="AF17" s="68"/>
      <c r="AG17" s="68"/>
      <c r="AH17" s="68"/>
      <c r="AI17" s="68"/>
    </row>
    <row r="18" spans="1:36" ht="5.0999999999999996" customHeight="1" x14ac:dyDescent="0.25">
      <c r="A18" s="6"/>
      <c r="B18" s="54"/>
      <c r="C18" s="25"/>
      <c r="D18" s="24"/>
      <c r="E18" s="23"/>
      <c r="F18" s="23"/>
      <c r="G18" s="25"/>
      <c r="H18" s="43"/>
      <c r="I18" s="23"/>
      <c r="J18" s="55"/>
      <c r="K18" s="75"/>
      <c r="L18" s="70"/>
      <c r="M18" s="31"/>
      <c r="N18" s="76"/>
      <c r="O18" s="31"/>
      <c r="P18" s="236"/>
      <c r="Q18" s="56"/>
      <c r="R18" s="56"/>
      <c r="S18" s="56"/>
      <c r="T18" s="56"/>
      <c r="U18" s="56"/>
      <c r="V18" s="56"/>
      <c r="W18" s="56"/>
      <c r="X18" s="56"/>
      <c r="Y18" s="56"/>
      <c r="Z18" s="31"/>
      <c r="AB18" s="68"/>
      <c r="AC18" s="68"/>
      <c r="AD18" s="68"/>
      <c r="AE18" s="68"/>
      <c r="AF18" s="68"/>
      <c r="AG18" s="68"/>
      <c r="AH18" s="68"/>
      <c r="AI18" s="68"/>
    </row>
    <row r="19" spans="1:36" ht="18" x14ac:dyDescent="0.25">
      <c r="A19" s="7" t="s">
        <v>31</v>
      </c>
      <c r="B19" s="10"/>
      <c r="C19" s="3"/>
      <c r="D19" s="5"/>
      <c r="E19" s="4"/>
      <c r="F19" s="23"/>
      <c r="G19" s="3"/>
      <c r="H19" s="5"/>
      <c r="I19" s="2"/>
      <c r="J19" s="30"/>
      <c r="K19" s="31"/>
      <c r="L19" s="31"/>
      <c r="M19" s="31"/>
      <c r="N19" s="31"/>
      <c r="O19" s="31"/>
      <c r="P19" s="236"/>
      <c r="Q19" s="17"/>
      <c r="R19" s="17"/>
      <c r="S19" s="17"/>
      <c r="T19" s="17"/>
      <c r="U19" s="17"/>
      <c r="V19" s="17"/>
      <c r="W19" s="17"/>
      <c r="X19" s="17"/>
      <c r="Y19" s="17"/>
      <c r="Z19" s="17"/>
      <c r="AB19" s="68"/>
      <c r="AC19" s="68"/>
      <c r="AD19" s="68"/>
      <c r="AE19" s="68"/>
      <c r="AF19" s="68"/>
      <c r="AG19" s="68"/>
      <c r="AH19" s="68"/>
      <c r="AI19" s="68"/>
    </row>
    <row r="20" spans="1:36" ht="5.0999999999999996" customHeight="1" thickBot="1" x14ac:dyDescent="0.3">
      <c r="A20" s="7"/>
      <c r="B20" s="10"/>
      <c r="C20" s="3"/>
      <c r="D20" s="5"/>
      <c r="E20" s="4"/>
      <c r="F20" s="23"/>
      <c r="G20" s="3"/>
      <c r="H20" s="5"/>
      <c r="I20" s="2"/>
      <c r="J20" s="30"/>
      <c r="K20" s="31"/>
      <c r="L20" s="31"/>
      <c r="M20" s="31"/>
      <c r="N20" s="31"/>
      <c r="O20" s="31"/>
      <c r="P20" s="236"/>
      <c r="Q20" s="17"/>
      <c r="R20" s="17"/>
      <c r="S20" s="17"/>
      <c r="T20" s="17"/>
      <c r="U20" s="17"/>
      <c r="V20" s="17"/>
      <c r="W20" s="17"/>
      <c r="X20" s="17"/>
      <c r="Y20" s="17"/>
      <c r="Z20" s="17"/>
      <c r="AB20" s="68"/>
      <c r="AC20" s="68"/>
      <c r="AD20" s="68"/>
      <c r="AE20" s="68"/>
      <c r="AF20" s="68"/>
      <c r="AG20" s="68"/>
      <c r="AH20" s="68"/>
      <c r="AI20" s="68"/>
    </row>
    <row r="21" spans="1:36" ht="15.75" x14ac:dyDescent="0.25">
      <c r="A21" s="128"/>
      <c r="B21" s="50" t="s">
        <v>32</v>
      </c>
      <c r="C21" s="3" t="s">
        <v>33</v>
      </c>
      <c r="D21" s="5" t="s">
        <v>17</v>
      </c>
      <c r="E21" s="32" t="s">
        <v>32</v>
      </c>
      <c r="F21" s="23" t="s">
        <v>34</v>
      </c>
      <c r="G21" s="3"/>
      <c r="H21" s="3" t="s">
        <v>35</v>
      </c>
      <c r="I21" s="2"/>
      <c r="J21" s="154">
        <v>4.8000000000000001E-2</v>
      </c>
      <c r="K21" s="77">
        <v>677.26406505727982</v>
      </c>
      <c r="L21" s="78">
        <v>155.445641728</v>
      </c>
      <c r="M21" s="64">
        <v>734.63616883245743</v>
      </c>
      <c r="N21" s="154">
        <v>3.9E-2</v>
      </c>
      <c r="O21" s="64">
        <f t="shared" ref="O21:O29" si="2">M21*(1+N21)</f>
        <v>763.28697941692326</v>
      </c>
      <c r="P21" s="237">
        <f t="shared" ref="P21:P29" si="3">O21-M21</f>
        <v>28.65081058446583</v>
      </c>
      <c r="Q21" s="220"/>
      <c r="R21" s="220"/>
      <c r="S21" s="220"/>
      <c r="T21" s="220"/>
      <c r="U21" s="220"/>
      <c r="V21" s="117">
        <f>ROUND(($O21/V$3),2)</f>
        <v>93.28</v>
      </c>
      <c r="W21" s="117"/>
      <c r="X21" s="117">
        <f>ROUND(($O21/X$3),2)</f>
        <v>139.91999999999999</v>
      </c>
      <c r="Y21" s="117">
        <f>ROUND(($O21/Y$3),2)</f>
        <v>233.2</v>
      </c>
      <c r="Z21" s="34"/>
      <c r="AB21" s="68"/>
      <c r="AC21" s="68"/>
      <c r="AD21" s="68"/>
      <c r="AE21" s="68"/>
      <c r="AF21" s="68"/>
      <c r="AG21" s="68"/>
      <c r="AH21" s="68"/>
      <c r="AI21" s="68"/>
      <c r="AJ21" s="69"/>
    </row>
    <row r="22" spans="1:36" ht="15.75" x14ac:dyDescent="0.25">
      <c r="A22" s="127"/>
      <c r="B22" s="51" t="s">
        <v>36</v>
      </c>
      <c r="C22" s="3" t="s">
        <v>37</v>
      </c>
      <c r="D22" s="5" t="s">
        <v>17</v>
      </c>
      <c r="E22" s="10" t="s">
        <v>38</v>
      </c>
      <c r="F22" s="23" t="s">
        <v>39</v>
      </c>
      <c r="G22" s="3"/>
      <c r="H22" s="3"/>
      <c r="I22" s="2"/>
      <c r="J22" s="155">
        <v>4.1000000000000002E-2</v>
      </c>
      <c r="K22" s="87">
        <v>693.48324000000002</v>
      </c>
      <c r="L22" s="88">
        <v>139.102554048</v>
      </c>
      <c r="M22" s="65">
        <v>751.19832331195209</v>
      </c>
      <c r="N22" s="155">
        <v>3.9E-2</v>
      </c>
      <c r="O22" s="65">
        <f t="shared" si="2"/>
        <v>780.49505792111813</v>
      </c>
      <c r="P22" s="238">
        <f t="shared" si="3"/>
        <v>29.296734609166037</v>
      </c>
      <c r="Q22" s="221"/>
      <c r="R22" s="221"/>
      <c r="S22" s="221"/>
      <c r="T22" s="221"/>
      <c r="U22" s="221"/>
      <c r="V22" s="218">
        <f>ROUND(($O22/V$3),2)</f>
        <v>95.38</v>
      </c>
      <c r="W22" s="218"/>
      <c r="X22" s="217"/>
      <c r="Y22" s="218"/>
      <c r="Z22" s="35"/>
      <c r="AB22" s="68"/>
      <c r="AC22" s="68"/>
      <c r="AD22" s="68"/>
      <c r="AE22" s="68"/>
      <c r="AF22" s="68"/>
      <c r="AG22" s="68"/>
      <c r="AH22" s="68"/>
      <c r="AI22" s="68"/>
      <c r="AJ22" s="69"/>
    </row>
    <row r="23" spans="1:36" ht="15.75" x14ac:dyDescent="0.25">
      <c r="A23" s="127"/>
      <c r="B23" s="51" t="s">
        <v>40</v>
      </c>
      <c r="C23" s="3" t="s">
        <v>41</v>
      </c>
      <c r="D23" s="5" t="s">
        <v>17</v>
      </c>
      <c r="E23" s="32" t="s">
        <v>40</v>
      </c>
      <c r="F23" s="23" t="s">
        <v>42</v>
      </c>
      <c r="G23" s="3"/>
      <c r="H23" s="3" t="s">
        <v>35</v>
      </c>
      <c r="I23" s="2"/>
      <c r="J23" s="152">
        <v>6.6000000000000003E-2</v>
      </c>
      <c r="K23" s="71">
        <v>738.42981445375995</v>
      </c>
      <c r="L23" s="72">
        <v>213.78275737600001</v>
      </c>
      <c r="M23" s="65">
        <v>780.08244321569452</v>
      </c>
      <c r="N23" s="152">
        <v>3.9E-2</v>
      </c>
      <c r="O23" s="65">
        <f t="shared" si="2"/>
        <v>810.5056585011065</v>
      </c>
      <c r="P23" s="238">
        <f t="shared" si="3"/>
        <v>30.42321528541197</v>
      </c>
      <c r="Q23" s="221"/>
      <c r="R23" s="221"/>
      <c r="S23" s="221"/>
      <c r="T23" s="221"/>
      <c r="U23" s="221"/>
      <c r="V23" s="218">
        <f>ROUND(($O23/V$3),2)</f>
        <v>99.05</v>
      </c>
      <c r="W23" s="218"/>
      <c r="X23" s="217"/>
      <c r="Y23" s="218"/>
      <c r="Z23" s="35"/>
      <c r="AB23" s="68"/>
      <c r="AC23" s="68"/>
      <c r="AD23" s="68"/>
      <c r="AE23" s="68"/>
      <c r="AF23" s="68"/>
      <c r="AG23" s="68"/>
      <c r="AH23" s="68"/>
      <c r="AI23" s="68"/>
      <c r="AJ23" s="69"/>
    </row>
    <row r="24" spans="1:36" ht="15.75" x14ac:dyDescent="0.25">
      <c r="A24" s="127"/>
      <c r="B24" s="51" t="s">
        <v>43</v>
      </c>
      <c r="C24" s="3"/>
      <c r="D24" s="5"/>
      <c r="E24" s="32"/>
      <c r="F24" s="23"/>
      <c r="G24" s="3"/>
      <c r="H24" s="3"/>
      <c r="I24" s="2"/>
      <c r="J24" s="152">
        <v>0.05</v>
      </c>
      <c r="K24" s="71">
        <v>604.00618787999997</v>
      </c>
      <c r="L24" s="72">
        <v>161.92441247999997</v>
      </c>
      <c r="M24" s="65">
        <v>652.46285442342332</v>
      </c>
      <c r="N24" s="152">
        <v>3.9E-2</v>
      </c>
      <c r="O24" s="65">
        <f t="shared" si="2"/>
        <v>677.90890574593675</v>
      </c>
      <c r="P24" s="238">
        <f t="shared" si="3"/>
        <v>25.446051322513426</v>
      </c>
      <c r="Q24" s="221"/>
      <c r="R24" s="221"/>
      <c r="S24" s="221"/>
      <c r="T24" s="221"/>
      <c r="U24" s="221"/>
      <c r="V24" s="218"/>
      <c r="W24" s="218"/>
      <c r="X24" s="217"/>
      <c r="Y24" s="217">
        <f>ROUND(($O24/Y$3),2)</f>
        <v>207.11</v>
      </c>
      <c r="Z24" s="35"/>
      <c r="AB24" s="68"/>
      <c r="AC24" s="68"/>
      <c r="AD24" s="68"/>
      <c r="AE24" s="68"/>
      <c r="AF24" s="68"/>
      <c r="AG24" s="68"/>
      <c r="AH24" s="68"/>
      <c r="AI24" s="68"/>
      <c r="AJ24" s="69"/>
    </row>
    <row r="25" spans="1:36" s="111" customFormat="1" ht="15.75" x14ac:dyDescent="0.25">
      <c r="A25" s="129"/>
      <c r="B25" s="100" t="s">
        <v>149</v>
      </c>
      <c r="C25" s="101"/>
      <c r="D25" s="102"/>
      <c r="E25" s="103"/>
      <c r="F25" s="104"/>
      <c r="G25" s="101"/>
      <c r="H25" s="101"/>
      <c r="I25" s="105"/>
      <c r="J25" s="152">
        <v>5.5E-2</v>
      </c>
      <c r="K25" s="106"/>
      <c r="L25" s="107">
        <v>178.12692895999999</v>
      </c>
      <c r="M25" s="108">
        <v>830.40460447999999</v>
      </c>
      <c r="N25" s="152">
        <v>3.9E-2</v>
      </c>
      <c r="O25" s="108">
        <f t="shared" si="2"/>
        <v>862.79038405471988</v>
      </c>
      <c r="P25" s="238">
        <f t="shared" si="3"/>
        <v>32.385779574719891</v>
      </c>
      <c r="Q25" s="109"/>
      <c r="R25" s="109"/>
      <c r="S25" s="109"/>
      <c r="T25" s="109"/>
      <c r="U25" s="109"/>
      <c r="V25" s="222"/>
      <c r="W25" s="217">
        <f>ROUND(($O25/W$3),2)</f>
        <v>154.47</v>
      </c>
      <c r="X25" s="223"/>
      <c r="Y25" s="223"/>
      <c r="Z25" s="110"/>
      <c r="AB25" s="112"/>
      <c r="AC25" s="112"/>
      <c r="AD25" s="112"/>
      <c r="AE25" s="112"/>
      <c r="AF25" s="112"/>
      <c r="AG25" s="112"/>
      <c r="AH25" s="112"/>
      <c r="AI25" s="112"/>
      <c r="AJ25" s="113"/>
    </row>
    <row r="26" spans="1:36" s="111" customFormat="1" ht="15.75" x14ac:dyDescent="0.25">
      <c r="A26" s="129"/>
      <c r="B26" s="100" t="s">
        <v>148</v>
      </c>
      <c r="C26" s="101"/>
      <c r="D26" s="102"/>
      <c r="E26" s="103"/>
      <c r="F26" s="104"/>
      <c r="G26" s="101"/>
      <c r="H26" s="101"/>
      <c r="I26" s="105"/>
      <c r="J26" s="152">
        <v>4.2999999999999997E-2</v>
      </c>
      <c r="K26" s="106"/>
      <c r="L26" s="107">
        <v>139.30255404799999</v>
      </c>
      <c r="M26" s="108">
        <v>795.26545999999996</v>
      </c>
      <c r="N26" s="152">
        <v>3.9E-2</v>
      </c>
      <c r="O26" s="108">
        <f t="shared" si="2"/>
        <v>826.28081293999992</v>
      </c>
      <c r="P26" s="238">
        <f t="shared" si="3"/>
        <v>31.015352939999957</v>
      </c>
      <c r="Q26" s="109"/>
      <c r="R26" s="109"/>
      <c r="S26" s="109"/>
      <c r="T26" s="109"/>
      <c r="U26" s="109"/>
      <c r="V26" s="222"/>
      <c r="W26" s="217">
        <f t="shared" ref="W26:W28" si="4">ROUND(($O26/W$3),2)</f>
        <v>147.93</v>
      </c>
      <c r="X26" s="223"/>
      <c r="Y26" s="223"/>
      <c r="Z26" s="110"/>
      <c r="AB26" s="112"/>
      <c r="AC26" s="112"/>
      <c r="AD26" s="112"/>
      <c r="AE26" s="112"/>
      <c r="AF26" s="112"/>
      <c r="AG26" s="112"/>
      <c r="AH26" s="112"/>
      <c r="AI26" s="112"/>
      <c r="AJ26" s="113"/>
    </row>
    <row r="27" spans="1:36" s="111" customFormat="1" ht="15.75" x14ac:dyDescent="0.25">
      <c r="A27" s="129"/>
      <c r="B27" s="100" t="s">
        <v>147</v>
      </c>
      <c r="C27" s="101"/>
      <c r="D27" s="102"/>
      <c r="E27" s="103"/>
      <c r="F27" s="104"/>
      <c r="G27" s="101"/>
      <c r="H27" s="101"/>
      <c r="I27" s="105"/>
      <c r="J27" s="152">
        <v>4.2000000000000003E-2</v>
      </c>
      <c r="K27" s="106"/>
      <c r="L27" s="107">
        <v>136.01993651200002</v>
      </c>
      <c r="M27" s="108">
        <v>814.41477999999995</v>
      </c>
      <c r="N27" s="152">
        <v>3.9E-2</v>
      </c>
      <c r="O27" s="108">
        <f t="shared" si="2"/>
        <v>846.1769564199999</v>
      </c>
      <c r="P27" s="238">
        <f t="shared" si="3"/>
        <v>31.762176419999946</v>
      </c>
      <c r="Q27" s="109"/>
      <c r="R27" s="109"/>
      <c r="S27" s="109"/>
      <c r="T27" s="109"/>
      <c r="U27" s="109"/>
      <c r="V27" s="222"/>
      <c r="W27" s="217">
        <f t="shared" si="4"/>
        <v>151.49</v>
      </c>
      <c r="X27" s="223"/>
      <c r="Y27" s="223"/>
      <c r="Z27" s="110"/>
      <c r="AB27" s="112"/>
      <c r="AC27" s="112"/>
      <c r="AD27" s="112"/>
      <c r="AE27" s="112"/>
      <c r="AF27" s="112"/>
      <c r="AG27" s="112"/>
      <c r="AH27" s="112"/>
      <c r="AI27" s="112"/>
      <c r="AJ27" s="113"/>
    </row>
    <row r="28" spans="1:36" s="111" customFormat="1" ht="15.75" x14ac:dyDescent="0.25">
      <c r="A28" s="129"/>
      <c r="B28" s="100" t="s">
        <v>146</v>
      </c>
      <c r="C28" s="101"/>
      <c r="D28" s="102"/>
      <c r="E28" s="103"/>
      <c r="F28" s="104"/>
      <c r="G28" s="101"/>
      <c r="H28" s="101"/>
      <c r="I28" s="105"/>
      <c r="J28" s="152">
        <v>5.8999999999999997E-2</v>
      </c>
      <c r="K28" s="106"/>
      <c r="L28" s="107">
        <v>191.11443462399995</v>
      </c>
      <c r="M28" s="108">
        <v>857.31088</v>
      </c>
      <c r="N28" s="152">
        <v>3.9E-2</v>
      </c>
      <c r="O28" s="108">
        <f t="shared" si="2"/>
        <v>890.74600431999988</v>
      </c>
      <c r="P28" s="238">
        <f t="shared" si="3"/>
        <v>33.435124319999886</v>
      </c>
      <c r="Q28" s="109"/>
      <c r="R28" s="109"/>
      <c r="S28" s="109"/>
      <c r="T28" s="109"/>
      <c r="U28" s="109"/>
      <c r="V28" s="222"/>
      <c r="W28" s="217">
        <f t="shared" si="4"/>
        <v>159.47</v>
      </c>
      <c r="X28" s="223"/>
      <c r="Y28" s="223"/>
      <c r="Z28" s="110"/>
      <c r="AB28" s="112"/>
      <c r="AC28" s="112"/>
      <c r="AD28" s="112"/>
      <c r="AE28" s="112"/>
      <c r="AF28" s="112"/>
      <c r="AG28" s="112"/>
      <c r="AH28" s="112"/>
      <c r="AI28" s="112"/>
      <c r="AJ28" s="113"/>
    </row>
    <row r="29" spans="1:36" ht="16.5" thickBot="1" x14ac:dyDescent="0.3">
      <c r="A29" s="127"/>
      <c r="B29" s="52" t="s">
        <v>44</v>
      </c>
      <c r="C29" s="3" t="s">
        <v>41</v>
      </c>
      <c r="D29" s="5" t="s">
        <v>17</v>
      </c>
      <c r="E29" s="32" t="s">
        <v>40</v>
      </c>
      <c r="F29" s="23" t="s">
        <v>45</v>
      </c>
      <c r="G29" s="3"/>
      <c r="H29" s="3" t="s">
        <v>35</v>
      </c>
      <c r="I29" s="2"/>
      <c r="J29" s="153">
        <v>0.05</v>
      </c>
      <c r="K29" s="73">
        <v>708.29959276800002</v>
      </c>
      <c r="L29" s="74">
        <v>161.92441247999997</v>
      </c>
      <c r="M29" s="66">
        <v>767.62173220209604</v>
      </c>
      <c r="N29" s="153">
        <v>3.9E-2</v>
      </c>
      <c r="O29" s="66">
        <f t="shared" si="2"/>
        <v>797.55897975797768</v>
      </c>
      <c r="P29" s="239">
        <f t="shared" si="3"/>
        <v>29.93724755588164</v>
      </c>
      <c r="Q29" s="224"/>
      <c r="R29" s="224"/>
      <c r="S29" s="224"/>
      <c r="T29" s="224"/>
      <c r="U29" s="224"/>
      <c r="V29" s="118"/>
      <c r="W29" s="118"/>
      <c r="X29" s="116"/>
      <c r="Y29" s="118">
        <f>ROUND(($O29/Y$3),2)</f>
        <v>243.67</v>
      </c>
      <c r="Z29" s="225"/>
      <c r="AB29" s="68"/>
      <c r="AC29" s="68"/>
      <c r="AD29" s="68"/>
      <c r="AE29" s="68"/>
      <c r="AF29" s="68"/>
      <c r="AG29" s="68"/>
      <c r="AH29" s="68"/>
      <c r="AI29" s="68"/>
      <c r="AJ29" s="69"/>
    </row>
    <row r="30" spans="1:36" ht="5.0999999999999996" customHeight="1" x14ac:dyDescent="0.25">
      <c r="A30" s="127"/>
      <c r="B30" s="54"/>
      <c r="C30" s="3"/>
      <c r="D30" s="5"/>
      <c r="E30" s="32"/>
      <c r="F30" s="23"/>
      <c r="G30" s="3"/>
      <c r="H30" s="3"/>
      <c r="I30" s="2"/>
      <c r="J30" s="242"/>
      <c r="K30" s="243"/>
      <c r="L30" s="244"/>
      <c r="M30" s="31"/>
      <c r="N30" s="242"/>
      <c r="O30" s="31"/>
      <c r="P30" s="245"/>
      <c r="Q30" s="31"/>
      <c r="R30" s="31"/>
      <c r="S30" s="31"/>
      <c r="T30" s="31"/>
      <c r="U30" s="31"/>
      <c r="V30" s="31"/>
      <c r="W30" s="31"/>
      <c r="X30" s="56"/>
      <c r="Y30" s="31"/>
      <c r="Z30" s="31"/>
      <c r="AB30" s="68"/>
      <c r="AC30" s="68"/>
      <c r="AD30" s="68"/>
      <c r="AE30" s="68"/>
      <c r="AF30" s="68"/>
      <c r="AG30" s="68"/>
      <c r="AH30" s="68"/>
      <c r="AI30" s="68"/>
      <c r="AJ30" s="69"/>
    </row>
    <row r="31" spans="1:36" ht="18" x14ac:dyDescent="0.25">
      <c r="A31" s="7" t="s">
        <v>46</v>
      </c>
      <c r="B31" s="6"/>
      <c r="C31" s="3"/>
      <c r="D31" s="5"/>
      <c r="E31" s="4"/>
      <c r="F31" s="23"/>
      <c r="G31" s="3"/>
      <c r="H31" s="5"/>
      <c r="I31" s="2"/>
      <c r="J31" s="36"/>
      <c r="K31" s="2"/>
      <c r="L31" s="2"/>
      <c r="M31" s="31"/>
      <c r="N31" s="2"/>
      <c r="O31" s="31"/>
      <c r="P31" s="236"/>
      <c r="Q31" s="17"/>
      <c r="R31" s="17"/>
      <c r="S31" s="17"/>
      <c r="T31" s="17"/>
      <c r="U31" s="17"/>
      <c r="V31" s="17"/>
      <c r="W31" s="17"/>
      <c r="X31" s="17"/>
      <c r="Y31" s="17"/>
      <c r="Z31" s="17"/>
      <c r="AB31" s="68"/>
      <c r="AC31" s="68"/>
      <c r="AD31" s="68"/>
      <c r="AE31" s="68"/>
      <c r="AF31" s="68"/>
      <c r="AG31" s="68"/>
      <c r="AH31" s="68"/>
      <c r="AI31" s="68"/>
      <c r="AJ31" s="69"/>
    </row>
    <row r="32" spans="1:36" ht="5.0999999999999996" customHeight="1" thickBot="1" x14ac:dyDescent="0.3">
      <c r="A32" s="7"/>
      <c r="B32" s="6"/>
      <c r="C32" s="3"/>
      <c r="D32" s="5"/>
      <c r="E32" s="4"/>
      <c r="F32" s="23"/>
      <c r="G32" s="3"/>
      <c r="H32" s="5"/>
      <c r="I32" s="2"/>
      <c r="J32" s="36"/>
      <c r="K32" s="2"/>
      <c r="L32" s="2"/>
      <c r="M32" s="31"/>
      <c r="N32" s="2"/>
      <c r="O32" s="31"/>
      <c r="P32" s="236"/>
      <c r="Q32" s="17"/>
      <c r="R32" s="17"/>
      <c r="S32" s="17"/>
      <c r="T32" s="17"/>
      <c r="U32" s="17"/>
      <c r="V32" s="17"/>
      <c r="W32" s="17"/>
      <c r="X32" s="17"/>
      <c r="Y32" s="17"/>
      <c r="Z32" s="17"/>
      <c r="AB32" s="68"/>
      <c r="AC32" s="68"/>
      <c r="AD32" s="68"/>
      <c r="AE32" s="68"/>
      <c r="AF32" s="68"/>
      <c r="AG32" s="68"/>
      <c r="AH32" s="68"/>
      <c r="AI32" s="68"/>
      <c r="AJ32" s="69"/>
    </row>
    <row r="33" spans="1:36" ht="15.75" x14ac:dyDescent="0.25">
      <c r="A33" s="127"/>
      <c r="B33" s="57" t="s">
        <v>48</v>
      </c>
      <c r="C33" s="3" t="s">
        <v>47</v>
      </c>
      <c r="D33" s="5" t="s">
        <v>17</v>
      </c>
      <c r="E33" s="32" t="s">
        <v>48</v>
      </c>
      <c r="F33" s="23" t="s">
        <v>49</v>
      </c>
      <c r="G33" s="3"/>
      <c r="H33" s="3" t="s">
        <v>35</v>
      </c>
      <c r="I33" s="2"/>
      <c r="J33" s="154">
        <v>3.1E-2</v>
      </c>
      <c r="K33" s="77">
        <v>400.70049815588794</v>
      </c>
      <c r="L33" s="78">
        <v>100.40114361599998</v>
      </c>
      <c r="M33" s="122">
        <v>434.48384400361351</v>
      </c>
      <c r="N33" s="154">
        <v>3.9E-2</v>
      </c>
      <c r="O33" s="122">
        <f t="shared" ref="O33:O36" si="5">M33*(1+N33)</f>
        <v>451.42871391975439</v>
      </c>
      <c r="P33" s="237">
        <f t="shared" ref="P33:P36" si="6">O33-M33</f>
        <v>16.944869916140874</v>
      </c>
      <c r="Q33" s="226"/>
      <c r="R33" s="117"/>
      <c r="S33" s="34"/>
      <c r="T33" s="34"/>
      <c r="U33" s="117"/>
      <c r="V33" s="117"/>
      <c r="W33" s="117"/>
      <c r="X33" s="117"/>
      <c r="Y33" s="117">
        <f>ROUND(($O33/Y$3),2)</f>
        <v>137.91999999999999</v>
      </c>
      <c r="Z33" s="117"/>
      <c r="AB33" s="68"/>
      <c r="AC33" s="68"/>
      <c r="AD33" s="68"/>
      <c r="AE33" s="68"/>
      <c r="AF33" s="68"/>
      <c r="AG33" s="68"/>
      <c r="AH33" s="68"/>
      <c r="AI33" s="68"/>
      <c r="AJ33" s="69"/>
    </row>
    <row r="34" spans="1:36" ht="15.75" x14ac:dyDescent="0.25">
      <c r="A34" s="127"/>
      <c r="B34" s="96" t="s">
        <v>145</v>
      </c>
      <c r="C34" s="3"/>
      <c r="D34" s="5"/>
      <c r="E34" s="32"/>
      <c r="F34" s="23" t="s">
        <v>145</v>
      </c>
      <c r="G34" s="3"/>
      <c r="H34" s="3"/>
      <c r="I34" s="2"/>
      <c r="J34" s="152">
        <v>3.3000000000000002E-2</v>
      </c>
      <c r="K34" s="97"/>
      <c r="L34" s="98">
        <v>106.866378688</v>
      </c>
      <c r="M34" s="99">
        <v>451.53962699895698</v>
      </c>
      <c r="N34" s="152">
        <v>3.9E-2</v>
      </c>
      <c r="O34" s="99">
        <f t="shared" si="5"/>
        <v>469.14967245191627</v>
      </c>
      <c r="P34" s="238">
        <f t="shared" si="6"/>
        <v>17.610045452959298</v>
      </c>
      <c r="Q34" s="227"/>
      <c r="R34" s="218"/>
      <c r="S34" s="35">
        <f>ROUND(($O34/S$3),2)</f>
        <v>143.35</v>
      </c>
      <c r="T34" s="35"/>
      <c r="U34" s="218"/>
      <c r="V34" s="218"/>
      <c r="W34" s="218"/>
      <c r="X34" s="218"/>
      <c r="Y34" s="218"/>
      <c r="Z34" s="218"/>
      <c r="AB34" s="68"/>
      <c r="AC34" s="68"/>
      <c r="AD34" s="68"/>
      <c r="AE34" s="68"/>
      <c r="AF34" s="68"/>
      <c r="AG34" s="68"/>
      <c r="AH34" s="68"/>
      <c r="AI34" s="68"/>
      <c r="AJ34" s="69"/>
    </row>
    <row r="35" spans="1:36" ht="15.75" x14ac:dyDescent="0.25">
      <c r="A35" s="127"/>
      <c r="B35" s="53" t="s">
        <v>50</v>
      </c>
      <c r="C35" s="3"/>
      <c r="D35" s="5"/>
      <c r="E35" s="32"/>
      <c r="F35" s="37" t="s">
        <v>50</v>
      </c>
      <c r="G35" s="3"/>
      <c r="H35" s="3"/>
      <c r="I35" s="2"/>
      <c r="J35" s="152">
        <v>3.3000000000000002E-2</v>
      </c>
      <c r="K35" s="71">
        <v>415.67395352078398</v>
      </c>
      <c r="L35" s="72">
        <v>106.866378688</v>
      </c>
      <c r="M35" s="65">
        <v>450.67056197904174</v>
      </c>
      <c r="N35" s="152">
        <v>3.9E-2</v>
      </c>
      <c r="O35" s="65">
        <f t="shared" si="5"/>
        <v>468.24671389622432</v>
      </c>
      <c r="P35" s="238">
        <f t="shared" si="6"/>
        <v>17.576151917182585</v>
      </c>
      <c r="Q35" s="227"/>
      <c r="R35" s="217">
        <f>ROUND(($O35/R$3),2)</f>
        <v>130.07</v>
      </c>
      <c r="S35" s="35"/>
      <c r="T35" s="35"/>
      <c r="U35" s="218"/>
      <c r="V35" s="218"/>
      <c r="W35" s="218"/>
      <c r="X35" s="218"/>
      <c r="Y35" s="218"/>
      <c r="Z35" s="218"/>
      <c r="AB35" s="68"/>
      <c r="AC35" s="68"/>
      <c r="AD35" s="68"/>
      <c r="AE35" s="68"/>
      <c r="AF35" s="68"/>
      <c r="AG35" s="68"/>
      <c r="AH35" s="68"/>
      <c r="AI35" s="68"/>
      <c r="AJ35" s="69"/>
    </row>
    <row r="36" spans="1:36" ht="16.5" thickBot="1" x14ac:dyDescent="0.3">
      <c r="A36" s="128"/>
      <c r="B36" s="52" t="s">
        <v>51</v>
      </c>
      <c r="C36" s="3" t="s">
        <v>52</v>
      </c>
      <c r="D36" s="5" t="s">
        <v>17</v>
      </c>
      <c r="E36" s="32" t="s">
        <v>51</v>
      </c>
      <c r="F36" s="23" t="s">
        <v>53</v>
      </c>
      <c r="G36" s="3"/>
      <c r="H36" s="3" t="s">
        <v>35</v>
      </c>
      <c r="I36" s="2"/>
      <c r="J36" s="153">
        <v>3.3000000000000002E-2</v>
      </c>
      <c r="K36" s="73">
        <v>428.12485352078403</v>
      </c>
      <c r="L36" s="74">
        <v>106.866378688</v>
      </c>
      <c r="M36" s="66">
        <v>464.11070692000004</v>
      </c>
      <c r="N36" s="153">
        <v>3.9E-2</v>
      </c>
      <c r="O36" s="66">
        <f t="shared" si="5"/>
        <v>482.21102448988</v>
      </c>
      <c r="P36" s="239">
        <f t="shared" si="6"/>
        <v>18.100317569879962</v>
      </c>
      <c r="Q36" s="228"/>
      <c r="R36" s="116">
        <f>ROUND(($O36/R$3),2)</f>
        <v>133.94999999999999</v>
      </c>
      <c r="S36" s="225"/>
      <c r="T36" s="225"/>
      <c r="U36" s="118"/>
      <c r="V36" s="118"/>
      <c r="W36" s="118"/>
      <c r="X36" s="118"/>
      <c r="Y36" s="118"/>
      <c r="Z36" s="118"/>
      <c r="AB36" s="68"/>
      <c r="AC36" s="68"/>
      <c r="AD36" s="68"/>
      <c r="AE36" s="68"/>
      <c r="AF36" s="68"/>
      <c r="AG36" s="68"/>
      <c r="AH36" s="68"/>
      <c r="AI36" s="68"/>
      <c r="AJ36" s="69"/>
    </row>
    <row r="37" spans="1:36" ht="5.0999999999999996" customHeight="1" x14ac:dyDescent="0.25">
      <c r="A37" s="128"/>
      <c r="B37" s="54"/>
      <c r="C37" s="3"/>
      <c r="D37" s="5"/>
      <c r="E37" s="32"/>
      <c r="F37" s="23"/>
      <c r="G37" s="3"/>
      <c r="H37" s="3"/>
      <c r="I37" s="2"/>
      <c r="J37" s="242"/>
      <c r="K37" s="243"/>
      <c r="L37" s="244"/>
      <c r="M37" s="31"/>
      <c r="N37" s="242"/>
      <c r="O37" s="31"/>
      <c r="P37" s="245"/>
      <c r="Q37" s="31"/>
      <c r="R37" s="56"/>
      <c r="S37" s="31"/>
      <c r="T37" s="31"/>
      <c r="U37" s="31"/>
      <c r="V37" s="31"/>
      <c r="W37" s="31"/>
      <c r="X37" s="31"/>
      <c r="Y37" s="31"/>
      <c r="Z37" s="31"/>
      <c r="AB37" s="68"/>
      <c r="AC37" s="68"/>
      <c r="AD37" s="68"/>
      <c r="AE37" s="68"/>
      <c r="AF37" s="68"/>
      <c r="AG37" s="68"/>
      <c r="AH37" s="68"/>
      <c r="AI37" s="68"/>
      <c r="AJ37" s="69"/>
    </row>
    <row r="38" spans="1:36" ht="18" x14ac:dyDescent="0.25">
      <c r="A38" s="7" t="s">
        <v>54</v>
      </c>
      <c r="B38" s="10"/>
      <c r="C38" s="3"/>
      <c r="D38" s="5"/>
      <c r="E38" s="4"/>
      <c r="F38" s="23"/>
      <c r="G38" s="3"/>
      <c r="H38" s="5"/>
      <c r="I38" s="2"/>
      <c r="J38" s="2"/>
      <c r="K38" s="2"/>
      <c r="L38" s="2"/>
      <c r="M38" s="31"/>
      <c r="N38" s="2"/>
      <c r="O38" s="31"/>
      <c r="P38" s="236"/>
      <c r="Q38" s="17"/>
      <c r="R38" s="17"/>
      <c r="S38" s="17"/>
      <c r="T38" s="17"/>
      <c r="U38" s="17"/>
      <c r="V38" s="17"/>
      <c r="W38" s="17"/>
      <c r="X38" s="17"/>
      <c r="Y38" s="17"/>
      <c r="Z38" s="17"/>
      <c r="AB38" s="68"/>
      <c r="AC38" s="68"/>
      <c r="AD38" s="68"/>
      <c r="AE38" s="68"/>
      <c r="AF38" s="68"/>
      <c r="AG38" s="68"/>
      <c r="AH38" s="68"/>
      <c r="AI38" s="68"/>
      <c r="AJ38" s="69"/>
    </row>
    <row r="39" spans="1:36" ht="5.0999999999999996" customHeight="1" thickBot="1" x14ac:dyDescent="0.3">
      <c r="A39" s="7"/>
      <c r="B39" s="10"/>
      <c r="C39" s="3"/>
      <c r="D39" s="5"/>
      <c r="E39" s="4"/>
      <c r="F39" s="23"/>
      <c r="G39" s="3"/>
      <c r="H39" s="5"/>
      <c r="I39" s="2"/>
      <c r="J39" s="2"/>
      <c r="K39" s="2"/>
      <c r="L39" s="2"/>
      <c r="M39" s="31"/>
      <c r="N39" s="2"/>
      <c r="O39" s="31"/>
      <c r="P39" s="236"/>
      <c r="Q39" s="17"/>
      <c r="R39" s="17"/>
      <c r="S39" s="17"/>
      <c r="T39" s="17"/>
      <c r="U39" s="17"/>
      <c r="V39" s="17"/>
      <c r="W39" s="17"/>
      <c r="X39" s="17"/>
      <c r="Y39" s="17"/>
      <c r="Z39" s="17"/>
      <c r="AB39" s="68"/>
      <c r="AC39" s="68"/>
      <c r="AD39" s="68"/>
      <c r="AE39" s="68"/>
      <c r="AF39" s="68"/>
      <c r="AG39" s="68"/>
      <c r="AH39" s="68"/>
      <c r="AI39" s="68"/>
      <c r="AJ39" s="69"/>
    </row>
    <row r="40" spans="1:36" ht="15.75" x14ac:dyDescent="0.25">
      <c r="A40" s="127"/>
      <c r="B40" s="50" t="s">
        <v>55</v>
      </c>
      <c r="C40" s="3"/>
      <c r="D40" s="5"/>
      <c r="E40" s="32"/>
      <c r="F40" s="38" t="s">
        <v>56</v>
      </c>
      <c r="G40" s="3"/>
      <c r="H40" s="3"/>
      <c r="I40" s="2"/>
      <c r="J40" s="154">
        <v>3.5000000000000003E-2</v>
      </c>
      <c r="K40" s="79">
        <v>465.85</v>
      </c>
      <c r="L40" s="80">
        <v>113.36161376000001</v>
      </c>
      <c r="M40" s="64">
        <v>504.48757026322488</v>
      </c>
      <c r="N40" s="154">
        <v>3.9E-2</v>
      </c>
      <c r="O40" s="64">
        <f t="shared" ref="O40:O43" si="7">M40*(1+N40)</f>
        <v>524.16258550349062</v>
      </c>
      <c r="P40" s="237">
        <f t="shared" ref="P40:P43" si="8">O40-M40</f>
        <v>19.675015240265736</v>
      </c>
      <c r="Q40" s="226"/>
      <c r="R40" s="114">
        <f>ROUND(($O40/R$3),2)</f>
        <v>145.6</v>
      </c>
      <c r="S40" s="34"/>
      <c r="T40" s="226"/>
      <c r="U40" s="117">
        <f>ROUND(($O40/U$3),2)</f>
        <v>320.32</v>
      </c>
      <c r="V40" s="33"/>
      <c r="W40" s="33"/>
      <c r="X40" s="117"/>
      <c r="Y40" s="34"/>
      <c r="Z40" s="117">
        <v>0.86</v>
      </c>
      <c r="AB40" s="68"/>
      <c r="AC40" s="68"/>
      <c r="AD40" s="68"/>
      <c r="AE40" s="68"/>
      <c r="AF40" s="68"/>
      <c r="AG40" s="68"/>
      <c r="AH40" s="68"/>
      <c r="AI40" s="68"/>
      <c r="AJ40" s="69"/>
    </row>
    <row r="41" spans="1:36" ht="15.75" x14ac:dyDescent="0.25">
      <c r="A41" s="127"/>
      <c r="B41" s="51" t="s">
        <v>57</v>
      </c>
      <c r="C41" s="3"/>
      <c r="D41" s="5"/>
      <c r="E41" s="32"/>
      <c r="F41" s="23" t="s">
        <v>57</v>
      </c>
      <c r="G41" s="3"/>
      <c r="H41" s="3"/>
      <c r="I41" s="2"/>
      <c r="J41" s="152">
        <v>3.5999999999999997E-2</v>
      </c>
      <c r="K41" s="81">
        <v>467.53</v>
      </c>
      <c r="L41" s="82">
        <v>116.59423129599998</v>
      </c>
      <c r="M41" s="123">
        <v>508.01099893696454</v>
      </c>
      <c r="N41" s="152">
        <v>3.9E-2</v>
      </c>
      <c r="O41" s="123">
        <f t="shared" si="7"/>
        <v>527.82342789550614</v>
      </c>
      <c r="P41" s="238">
        <f t="shared" si="8"/>
        <v>19.812428958541602</v>
      </c>
      <c r="Q41" s="227"/>
      <c r="R41" s="217">
        <f>ROUND(($O41/R$3),2)</f>
        <v>146.62</v>
      </c>
      <c r="S41" s="35"/>
      <c r="T41" s="227"/>
      <c r="U41" s="218"/>
      <c r="V41" s="31"/>
      <c r="W41" s="31"/>
      <c r="X41" s="218"/>
      <c r="Y41" s="35"/>
      <c r="Z41" s="218"/>
      <c r="AB41" s="68"/>
      <c r="AC41" s="68"/>
      <c r="AD41" s="68"/>
      <c r="AE41" s="68"/>
      <c r="AF41" s="68"/>
      <c r="AG41" s="68"/>
      <c r="AH41" s="68"/>
      <c r="AI41" s="68"/>
      <c r="AJ41" s="69"/>
    </row>
    <row r="42" spans="1:36" ht="15.75" x14ac:dyDescent="0.25">
      <c r="A42" s="127"/>
      <c r="B42" s="51" t="s">
        <v>58</v>
      </c>
      <c r="C42" s="3" t="s">
        <v>59</v>
      </c>
      <c r="D42" s="5" t="s">
        <v>17</v>
      </c>
      <c r="E42" s="32" t="s">
        <v>60</v>
      </c>
      <c r="F42" s="23" t="s">
        <v>61</v>
      </c>
      <c r="G42" s="3"/>
      <c r="H42" s="3" t="s">
        <v>35</v>
      </c>
      <c r="I42" s="2"/>
      <c r="J42" s="152">
        <v>3.5999999999999997E-2</v>
      </c>
      <c r="K42" s="81">
        <v>456.84135656812799</v>
      </c>
      <c r="L42" s="82">
        <v>116.59423129599998</v>
      </c>
      <c r="M42" s="65">
        <v>495.29740017999995</v>
      </c>
      <c r="N42" s="152">
        <v>3.9E-2</v>
      </c>
      <c r="O42" s="65">
        <f t="shared" si="7"/>
        <v>514.61399878701991</v>
      </c>
      <c r="P42" s="238">
        <f t="shared" si="8"/>
        <v>19.316598607019955</v>
      </c>
      <c r="Q42" s="227"/>
      <c r="R42" s="217">
        <f>ROUND(($O42/R$3),2)</f>
        <v>142.94999999999999</v>
      </c>
      <c r="S42" s="35"/>
      <c r="T42" s="227"/>
      <c r="U42" s="218"/>
      <c r="V42" s="31"/>
      <c r="W42" s="31"/>
      <c r="X42" s="218"/>
      <c r="Y42" s="35"/>
      <c r="Z42" s="218"/>
      <c r="AB42" s="68"/>
      <c r="AC42" s="68"/>
      <c r="AD42" s="68"/>
      <c r="AE42" s="68"/>
      <c r="AF42" s="68"/>
      <c r="AG42" s="68"/>
      <c r="AH42" s="68"/>
      <c r="AI42" s="68"/>
      <c r="AJ42" s="69"/>
    </row>
    <row r="43" spans="1:36" ht="16.5" thickBot="1" x14ac:dyDescent="0.3">
      <c r="A43" s="127"/>
      <c r="B43" s="52" t="s">
        <v>62</v>
      </c>
      <c r="C43" s="3" t="s">
        <v>63</v>
      </c>
      <c r="D43" s="5" t="s">
        <v>17</v>
      </c>
      <c r="E43" s="32" t="s">
        <v>62</v>
      </c>
      <c r="F43" s="23" t="s">
        <v>64</v>
      </c>
      <c r="G43" s="3"/>
      <c r="H43" s="3" t="s">
        <v>35</v>
      </c>
      <c r="I43" s="2"/>
      <c r="J43" s="153">
        <v>3.3000000000000002E-2</v>
      </c>
      <c r="K43" s="83">
        <v>454.333483520784</v>
      </c>
      <c r="L43" s="84">
        <v>106.896378688</v>
      </c>
      <c r="M43" s="66">
        <v>492.44836497999995</v>
      </c>
      <c r="N43" s="153">
        <v>3.9E-2</v>
      </c>
      <c r="O43" s="66">
        <f t="shared" si="7"/>
        <v>511.65385121421991</v>
      </c>
      <c r="P43" s="239">
        <f t="shared" si="8"/>
        <v>19.205486234219961</v>
      </c>
      <c r="Q43" s="228"/>
      <c r="R43" s="116">
        <f>ROUND(($O43/R$3),2)</f>
        <v>142.13</v>
      </c>
      <c r="S43" s="225"/>
      <c r="T43" s="228"/>
      <c r="U43" s="118"/>
      <c r="V43" s="119"/>
      <c r="W43" s="119"/>
      <c r="X43" s="118"/>
      <c r="Y43" s="225"/>
      <c r="Z43" s="118"/>
      <c r="AB43" s="68"/>
      <c r="AC43" s="68"/>
      <c r="AD43" s="68"/>
      <c r="AE43" s="68"/>
      <c r="AF43" s="68"/>
      <c r="AG43" s="68"/>
      <c r="AH43" s="68"/>
      <c r="AI43" s="68"/>
      <c r="AJ43" s="69"/>
    </row>
    <row r="44" spans="1:36" ht="5.0999999999999996" customHeight="1" x14ac:dyDescent="0.25">
      <c r="A44" s="127"/>
      <c r="B44" s="54"/>
      <c r="C44" s="3"/>
      <c r="D44" s="5"/>
      <c r="E44" s="32"/>
      <c r="F44" s="23"/>
      <c r="G44" s="3"/>
      <c r="H44" s="3"/>
      <c r="I44" s="2"/>
      <c r="J44" s="242"/>
      <c r="K44" s="243"/>
      <c r="L44" s="244"/>
      <c r="M44" s="31"/>
      <c r="N44" s="242"/>
      <c r="O44" s="31"/>
      <c r="P44" s="245"/>
      <c r="Q44" s="31"/>
      <c r="R44" s="56"/>
      <c r="S44" s="31"/>
      <c r="T44" s="31"/>
      <c r="U44" s="31"/>
      <c r="V44" s="31"/>
      <c r="W44" s="31"/>
      <c r="X44" s="31"/>
      <c r="Y44" s="31"/>
      <c r="Z44" s="31"/>
      <c r="AB44" s="68"/>
      <c r="AC44" s="68"/>
      <c r="AD44" s="68"/>
      <c r="AE44" s="68"/>
      <c r="AF44" s="68"/>
      <c r="AG44" s="68"/>
      <c r="AH44" s="68"/>
      <c r="AI44" s="68"/>
      <c r="AJ44" s="69"/>
    </row>
    <row r="45" spans="1:36" ht="18" x14ac:dyDescent="0.25">
      <c r="A45" s="7" t="s">
        <v>65</v>
      </c>
      <c r="B45" s="10"/>
      <c r="C45" s="3"/>
      <c r="D45" s="5"/>
      <c r="E45" s="4"/>
      <c r="F45" s="23"/>
      <c r="G45" s="3"/>
      <c r="H45" s="5"/>
      <c r="I45" s="2"/>
      <c r="J45" s="2"/>
      <c r="K45" s="2"/>
      <c r="L45" s="2"/>
      <c r="M45" s="45"/>
      <c r="N45" s="2"/>
      <c r="O45" s="45"/>
      <c r="P45" s="236"/>
      <c r="Q45" s="17"/>
      <c r="R45" s="17"/>
      <c r="S45" s="17"/>
      <c r="T45" s="17"/>
      <c r="U45" s="17"/>
      <c r="V45" s="17"/>
      <c r="W45" s="17"/>
      <c r="X45" s="17"/>
      <c r="Y45" s="17"/>
      <c r="Z45" s="17"/>
      <c r="AB45" s="68"/>
      <c r="AC45" s="68"/>
      <c r="AD45" s="68"/>
      <c r="AE45" s="68"/>
      <c r="AF45" s="68"/>
      <c r="AG45" s="68"/>
      <c r="AH45" s="68"/>
      <c r="AI45" s="68"/>
      <c r="AJ45" s="69"/>
    </row>
    <row r="46" spans="1:36" ht="5.0999999999999996" customHeight="1" thickBot="1" x14ac:dyDescent="0.3">
      <c r="A46" s="7"/>
      <c r="B46" s="10"/>
      <c r="C46" s="3"/>
      <c r="D46" s="5"/>
      <c r="E46" s="4"/>
      <c r="F46" s="23"/>
      <c r="G46" s="3"/>
      <c r="H46" s="5"/>
      <c r="I46" s="2"/>
      <c r="J46" s="2"/>
      <c r="K46" s="2"/>
      <c r="L46" s="2"/>
      <c r="M46" s="45"/>
      <c r="N46" s="2"/>
      <c r="O46" s="45"/>
      <c r="P46" s="236"/>
      <c r="Q46" s="17"/>
      <c r="R46" s="17"/>
      <c r="S46" s="17"/>
      <c r="T46" s="17"/>
      <c r="U46" s="17"/>
      <c r="V46" s="17"/>
      <c r="W46" s="17"/>
      <c r="X46" s="17"/>
      <c r="Y46" s="17"/>
      <c r="Z46" s="17"/>
      <c r="AB46" s="68"/>
      <c r="AC46" s="68"/>
      <c r="AD46" s="68"/>
      <c r="AE46" s="68"/>
      <c r="AF46" s="68"/>
      <c r="AG46" s="68"/>
      <c r="AH46" s="68"/>
      <c r="AI46" s="68"/>
      <c r="AJ46" s="69"/>
    </row>
    <row r="47" spans="1:36" ht="16.5" thickBot="1" x14ac:dyDescent="0.3">
      <c r="A47" s="127"/>
      <c r="B47" s="89" t="s">
        <v>66</v>
      </c>
      <c r="C47" s="90" t="s">
        <v>67</v>
      </c>
      <c r="D47" s="91" t="s">
        <v>17</v>
      </c>
      <c r="E47" s="92" t="s">
        <v>66</v>
      </c>
      <c r="F47" s="93" t="s">
        <v>68</v>
      </c>
      <c r="G47" s="90"/>
      <c r="H47" s="93" t="s">
        <v>65</v>
      </c>
      <c r="I47" s="93"/>
      <c r="J47" s="156">
        <v>4.3999999999999997E-2</v>
      </c>
      <c r="K47" s="94">
        <v>519.72</v>
      </c>
      <c r="L47" s="95">
        <v>142.32517158399997</v>
      </c>
      <c r="M47" s="124">
        <v>563.51209519162649</v>
      </c>
      <c r="N47" s="156">
        <v>3.9E-2</v>
      </c>
      <c r="O47" s="124">
        <f t="shared" ref="O47" si="9">M47*(1+N47)</f>
        <v>585.4890669040999</v>
      </c>
      <c r="P47" s="240">
        <f>O47-M47</f>
        <v>21.976971712473414</v>
      </c>
      <c r="Q47" s="86"/>
      <c r="R47" s="229">
        <f>ROUND(($O47/R$3),2)</f>
        <v>162.63999999999999</v>
      </c>
      <c r="S47" s="120"/>
      <c r="T47" s="120">
        <f>ROUND(($O47/T$3),2)</f>
        <v>292.75</v>
      </c>
      <c r="U47" s="120"/>
      <c r="V47" s="120"/>
      <c r="W47" s="120"/>
      <c r="X47" s="120"/>
      <c r="Y47" s="120"/>
      <c r="Z47" s="120"/>
      <c r="AB47" s="68"/>
      <c r="AC47" s="68"/>
      <c r="AD47" s="68"/>
      <c r="AE47" s="68"/>
      <c r="AF47" s="68"/>
      <c r="AG47" s="68"/>
      <c r="AH47" s="68"/>
      <c r="AI47" s="68"/>
      <c r="AJ47" s="69"/>
    </row>
    <row r="48" spans="1:36" ht="5.0999999999999996" customHeight="1" x14ac:dyDescent="0.25">
      <c r="A48" s="1"/>
      <c r="B48" s="2"/>
      <c r="C48" s="2"/>
      <c r="D48" s="2"/>
      <c r="E48" s="2"/>
      <c r="F48" s="2"/>
      <c r="G48" s="2"/>
      <c r="H48" s="2"/>
      <c r="I48" s="2"/>
      <c r="J48" s="31"/>
      <c r="K48" s="2"/>
      <c r="L48" s="2"/>
      <c r="M48" s="2"/>
      <c r="N48" s="31"/>
      <c r="O48" s="2"/>
      <c r="P48" s="236"/>
      <c r="Q48" s="5"/>
      <c r="R48" s="5"/>
      <c r="S48" s="5"/>
      <c r="T48" s="5"/>
      <c r="U48" s="5"/>
      <c r="V48" s="5"/>
      <c r="W48" s="5"/>
      <c r="X48" s="5"/>
      <c r="Y48" s="5"/>
      <c r="Z48" s="2"/>
      <c r="AB48" s="68"/>
      <c r="AC48" s="68"/>
      <c r="AD48" s="68"/>
      <c r="AE48" s="68"/>
      <c r="AF48" s="68"/>
      <c r="AG48" s="68"/>
      <c r="AH48" s="68"/>
      <c r="AI48" s="68"/>
    </row>
    <row r="49" spans="1:35" ht="18" x14ac:dyDescent="0.25">
      <c r="A49" s="7" t="s">
        <v>126</v>
      </c>
      <c r="B49" s="2"/>
      <c r="C49" s="2"/>
      <c r="D49" s="2"/>
      <c r="E49" s="2"/>
      <c r="F49" s="2"/>
      <c r="G49" s="2"/>
      <c r="H49" s="2"/>
      <c r="I49" s="2"/>
      <c r="J49" s="26"/>
      <c r="K49" s="2"/>
      <c r="L49" s="26"/>
      <c r="M49" s="26"/>
      <c r="N49" s="26"/>
      <c r="O49" s="26"/>
      <c r="P49" s="236"/>
      <c r="Q49" s="5"/>
      <c r="R49" s="5"/>
      <c r="S49" s="5"/>
      <c r="T49" s="5"/>
      <c r="U49" s="5"/>
      <c r="V49" s="5"/>
      <c r="W49" s="5"/>
      <c r="X49" s="5"/>
      <c r="Y49" s="5"/>
      <c r="Z49" s="31"/>
      <c r="AB49" s="68"/>
      <c r="AC49" s="68"/>
      <c r="AD49" s="68"/>
      <c r="AE49" s="68"/>
      <c r="AF49" s="68"/>
      <c r="AG49" s="68"/>
      <c r="AH49" s="68"/>
      <c r="AI49" s="68"/>
    </row>
    <row r="50" spans="1:35" ht="5.0999999999999996" customHeight="1" thickBot="1" x14ac:dyDescent="0.3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36"/>
      <c r="Q50" s="5"/>
      <c r="R50" s="5"/>
      <c r="S50" s="5"/>
      <c r="T50" s="5"/>
      <c r="U50" s="5"/>
      <c r="V50" s="5"/>
      <c r="W50" s="5"/>
      <c r="X50" s="5"/>
      <c r="Y50" s="5"/>
      <c r="Z50" s="31"/>
      <c r="AB50" s="68"/>
      <c r="AC50" s="68"/>
      <c r="AD50" s="68"/>
      <c r="AE50" s="68"/>
      <c r="AF50" s="68"/>
      <c r="AG50" s="68"/>
      <c r="AH50" s="68"/>
      <c r="AI50" s="68"/>
    </row>
    <row r="51" spans="1:35" ht="16.5" thickBot="1" x14ac:dyDescent="0.3">
      <c r="A51" s="127"/>
      <c r="B51" s="61" t="s">
        <v>127</v>
      </c>
      <c r="C51" s="2"/>
      <c r="D51" s="2"/>
      <c r="E51" s="2"/>
      <c r="F51" s="2"/>
      <c r="G51" s="2"/>
      <c r="H51" s="2"/>
      <c r="I51" s="2"/>
      <c r="J51" s="157">
        <v>4.4999999999999998E-2</v>
      </c>
      <c r="K51" s="58">
        <v>497.05</v>
      </c>
      <c r="L51" s="85">
        <v>68.575504199999997</v>
      </c>
      <c r="M51" s="60">
        <v>536.39373523565757</v>
      </c>
      <c r="N51" s="157">
        <v>3.9E-2</v>
      </c>
      <c r="O51" s="60">
        <f t="shared" ref="O51" si="10">M51*(1+N51)</f>
        <v>557.31309090984814</v>
      </c>
      <c r="P51" s="240">
        <f>O51-M51</f>
        <v>20.91935567419057</v>
      </c>
      <c r="Q51" s="230"/>
      <c r="R51" s="230"/>
      <c r="S51" s="230"/>
      <c r="T51" s="230"/>
      <c r="U51" s="230"/>
      <c r="V51" s="230"/>
      <c r="W51" s="121"/>
      <c r="X51" s="60">
        <f>ROUND(($O51/X$3),2)</f>
        <v>102.16</v>
      </c>
      <c r="Y51" s="230"/>
      <c r="Z51" s="59"/>
      <c r="AB51" s="68"/>
      <c r="AC51" s="68"/>
      <c r="AD51" s="68"/>
      <c r="AE51" s="68"/>
      <c r="AF51" s="68"/>
      <c r="AG51" s="68"/>
      <c r="AH51" s="68"/>
      <c r="AI51" s="68"/>
    </row>
    <row r="52" spans="1:35" ht="15.75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5"/>
      <c r="R52" s="5"/>
      <c r="S52" s="5"/>
      <c r="T52" s="5"/>
      <c r="U52" s="5"/>
      <c r="V52" s="5"/>
      <c r="W52" s="5"/>
      <c r="X52" s="5"/>
      <c r="Y52" s="5"/>
      <c r="Z52" s="2"/>
      <c r="AB52" s="231"/>
      <c r="AC52" s="68"/>
      <c r="AD52" s="68"/>
      <c r="AE52" s="68"/>
      <c r="AF52" s="68"/>
      <c r="AG52" s="68"/>
      <c r="AH52" s="68"/>
      <c r="AI52" s="68"/>
    </row>
    <row r="53" spans="1:35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5"/>
      <c r="R53" s="5"/>
      <c r="S53" s="5"/>
      <c r="T53" s="5"/>
      <c r="U53" s="5"/>
      <c r="V53" s="5"/>
      <c r="W53" s="5"/>
      <c r="X53" s="5"/>
      <c r="Y53" s="5"/>
      <c r="Z53" s="2"/>
    </row>
    <row r="54" spans="1:35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5"/>
      <c r="R54" s="5"/>
      <c r="S54" s="5"/>
      <c r="T54" s="5"/>
      <c r="U54" s="5"/>
      <c r="V54" s="5"/>
      <c r="W54" s="5"/>
      <c r="X54" s="5"/>
      <c r="Y54" s="5"/>
      <c r="Z54" s="2"/>
    </row>
    <row r="55" spans="1:35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5"/>
      <c r="R55" s="5"/>
      <c r="S55" s="5"/>
      <c r="T55" s="5"/>
      <c r="U55" s="5"/>
      <c r="V55" s="5"/>
      <c r="W55" s="5"/>
      <c r="X55" s="5"/>
      <c r="Y55" s="5"/>
      <c r="Z55" s="2"/>
    </row>
    <row r="56" spans="1:35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5"/>
      <c r="R56" s="5"/>
      <c r="S56" s="5"/>
      <c r="T56" s="5"/>
      <c r="U56" s="5"/>
      <c r="V56" s="5"/>
      <c r="W56" s="5"/>
      <c r="X56" s="5"/>
      <c r="Y56" s="5"/>
      <c r="Z56" s="2"/>
    </row>
    <row r="57" spans="1:35" x14ac:dyDescent="0.2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5"/>
      <c r="R57" s="5"/>
      <c r="S57" s="5"/>
      <c r="T57" s="5"/>
      <c r="U57" s="5"/>
      <c r="V57" s="5"/>
      <c r="W57" s="5"/>
      <c r="X57" s="5"/>
      <c r="Y57" s="5"/>
      <c r="Z57" s="2"/>
    </row>
    <row r="58" spans="1:35" x14ac:dyDescent="0.2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5"/>
      <c r="R58" s="5"/>
      <c r="S58" s="5"/>
      <c r="T58" s="5"/>
      <c r="U58" s="5"/>
      <c r="V58" s="5"/>
      <c r="W58" s="5"/>
      <c r="X58" s="5"/>
      <c r="Y58" s="5"/>
      <c r="Z58" s="2"/>
    </row>
    <row r="59" spans="1:35" x14ac:dyDescent="0.2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5"/>
      <c r="R59" s="5"/>
      <c r="S59" s="5"/>
      <c r="T59" s="5"/>
      <c r="U59" s="5"/>
      <c r="V59" s="5"/>
      <c r="W59" s="5"/>
      <c r="X59" s="5"/>
      <c r="Y59" s="5"/>
      <c r="Z59" s="2"/>
    </row>
    <row r="60" spans="1:35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5"/>
      <c r="V60" s="5"/>
      <c r="W60" s="5"/>
      <c r="X60" s="5"/>
      <c r="Y60" s="5"/>
      <c r="Z60" s="2"/>
    </row>
  </sheetData>
  <mergeCells count="18">
    <mergeCell ref="B2:Z2"/>
    <mergeCell ref="L5:L6"/>
    <mergeCell ref="K5:K6"/>
    <mergeCell ref="J5:J6"/>
    <mergeCell ref="X5:X6"/>
    <mergeCell ref="Y5:Y6"/>
    <mergeCell ref="Z5:Z6"/>
    <mergeCell ref="Q5:Q6"/>
    <mergeCell ref="R5:R6"/>
    <mergeCell ref="S5:S6"/>
    <mergeCell ref="T5:T6"/>
    <mergeCell ref="U5:U6"/>
    <mergeCell ref="V5:V6"/>
    <mergeCell ref="O5:O6"/>
    <mergeCell ref="M5:M6"/>
    <mergeCell ref="W5:W6"/>
    <mergeCell ref="N5:N6"/>
    <mergeCell ref="P5:P6"/>
  </mergeCells>
  <pageMargins left="0.70866141732283472" right="0.70866141732283472" top="0.74803149606299213" bottom="0.74803149606299213" header="0.31496062992125984" footer="0.31496062992125984"/>
  <pageSetup scale="5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47"/>
  <sheetViews>
    <sheetView topLeftCell="C1" zoomScale="70" zoomScaleNormal="70" workbookViewId="0">
      <selection activeCell="H1" sqref="H1:H1048576"/>
    </sheetView>
  </sheetViews>
  <sheetFormatPr defaultColWidth="9.140625" defaultRowHeight="15" x14ac:dyDescent="0.2"/>
  <cols>
    <col min="1" max="2" width="9.140625" style="164" hidden="1" customWidth="1"/>
    <col min="3" max="3" width="3" style="164" customWidth="1"/>
    <col min="4" max="4" width="30" style="164" bestFit="1" customWidth="1"/>
    <col min="5" max="7" width="9.140625" style="174"/>
    <col min="8" max="8" width="13.140625" style="164" customWidth="1"/>
    <col min="9" max="9" width="11.7109375" style="164" hidden="1" customWidth="1"/>
    <col min="10" max="11" width="11.7109375" style="164" customWidth="1"/>
    <col min="12" max="12" width="9.140625" style="164"/>
    <col min="13" max="14" width="0" style="164" hidden="1" customWidth="1"/>
    <col min="15" max="15" width="3.28515625" style="164" customWidth="1"/>
    <col min="16" max="16" width="17.28515625" style="164" bestFit="1" customWidth="1"/>
    <col min="17" max="19" width="9.140625" style="164"/>
    <col min="20" max="20" width="13.5703125" style="164" customWidth="1"/>
    <col min="21" max="21" width="12.42578125" style="164" customWidth="1"/>
    <col min="22" max="22" width="11.7109375" style="164" customWidth="1"/>
    <col min="23" max="23" width="12.7109375" style="164" customWidth="1"/>
    <col min="24" max="24" width="7" style="164" bestFit="1" customWidth="1"/>
    <col min="25" max="16384" width="9.140625" style="164"/>
  </cols>
  <sheetData>
    <row r="2" spans="1:31" x14ac:dyDescent="0.2">
      <c r="B2" s="165" t="s">
        <v>192</v>
      </c>
      <c r="D2" s="309" t="s">
        <v>193</v>
      </c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</row>
    <row r="3" spans="1:31" ht="15.75" thickBot="1" x14ac:dyDescent="0.25">
      <c r="E3" s="164"/>
      <c r="F3" s="164"/>
      <c r="G3" s="164"/>
    </row>
    <row r="4" spans="1:31" ht="73.5" customHeight="1" thickBot="1" x14ac:dyDescent="0.3">
      <c r="E4" s="166"/>
      <c r="F4" s="166"/>
      <c r="G4" s="167" t="s">
        <v>0</v>
      </c>
      <c r="H4" s="310" t="s">
        <v>194</v>
      </c>
      <c r="I4" s="310" t="s">
        <v>69</v>
      </c>
      <c r="J4" s="168" t="s">
        <v>191</v>
      </c>
      <c r="K4" s="310" t="s">
        <v>190</v>
      </c>
      <c r="L4" s="169"/>
      <c r="M4" s="169"/>
      <c r="N4" s="169"/>
      <c r="O4" s="169"/>
      <c r="P4" s="169"/>
      <c r="Q4" s="169"/>
      <c r="R4" s="169"/>
      <c r="S4" s="167" t="s">
        <v>0</v>
      </c>
      <c r="T4" s="310" t="s">
        <v>151</v>
      </c>
      <c r="U4" s="310" t="s">
        <v>69</v>
      </c>
      <c r="V4" s="168" t="s">
        <v>191</v>
      </c>
      <c r="W4" s="310" t="s">
        <v>190</v>
      </c>
    </row>
    <row r="5" spans="1:31" ht="16.5" thickBot="1" x14ac:dyDescent="0.3">
      <c r="D5" s="170" t="s">
        <v>122</v>
      </c>
      <c r="E5" s="171" t="s">
        <v>11</v>
      </c>
      <c r="F5" s="166"/>
      <c r="G5" s="172" t="s">
        <v>12</v>
      </c>
      <c r="H5" s="311"/>
      <c r="I5" s="311"/>
      <c r="J5" s="172" t="s">
        <v>12</v>
      </c>
      <c r="K5" s="311"/>
      <c r="L5" s="169"/>
      <c r="M5" s="169"/>
      <c r="N5" s="169"/>
      <c r="O5" s="169"/>
      <c r="P5" s="170" t="s">
        <v>70</v>
      </c>
      <c r="Q5" s="173" t="s">
        <v>11</v>
      </c>
      <c r="R5" s="169"/>
      <c r="S5" s="172" t="s">
        <v>12</v>
      </c>
      <c r="T5" s="311"/>
      <c r="U5" s="311"/>
      <c r="V5" s="172" t="s">
        <v>12</v>
      </c>
      <c r="W5" s="311"/>
    </row>
    <row r="6" spans="1:31" ht="15.75" thickBot="1" x14ac:dyDescent="0.25">
      <c r="L6" s="175"/>
      <c r="M6" s="175"/>
      <c r="N6" s="175"/>
      <c r="O6" s="175"/>
    </row>
    <row r="7" spans="1:31" ht="15.75" x14ac:dyDescent="0.25">
      <c r="A7" s="164">
        <f>RIGHT(F7,2)*1</f>
        <v>24</v>
      </c>
      <c r="B7" s="176">
        <f>LEFT(E7,3)*1/1000</f>
        <v>0.27500000000000002</v>
      </c>
      <c r="C7" s="175" t="s">
        <v>110</v>
      </c>
      <c r="D7" s="177" t="s">
        <v>71</v>
      </c>
      <c r="E7" s="178" t="s">
        <v>72</v>
      </c>
      <c r="F7" s="179" t="s">
        <v>73</v>
      </c>
      <c r="G7" s="180">
        <v>4.8000000000000001E-2</v>
      </c>
      <c r="H7" s="181">
        <v>40.92834250820345</v>
      </c>
      <c r="I7" s="181">
        <f>19.08*G7*(A7*B7)</f>
        <v>6.0445440000000001</v>
      </c>
      <c r="J7" s="182">
        <v>3.9E-2</v>
      </c>
      <c r="K7" s="181">
        <f>H7*(1+J7)</f>
        <v>42.524547866023383</v>
      </c>
      <c r="L7" s="183">
        <f>K7-H7</f>
        <v>1.5962053578199331</v>
      </c>
      <c r="M7" s="164">
        <f t="shared" ref="M7:M12" si="0">RIGHT(R7,2)*1</f>
        <v>24</v>
      </c>
      <c r="N7" s="176">
        <f t="shared" ref="N7:N12" si="1">LEFT(Q7,3)*1/1000</f>
        <v>0.44</v>
      </c>
      <c r="O7" s="176"/>
      <c r="P7" s="177" t="s">
        <v>131</v>
      </c>
      <c r="Q7" s="178" t="s">
        <v>74</v>
      </c>
      <c r="R7" s="179" t="s">
        <v>73</v>
      </c>
      <c r="S7" s="180">
        <v>4.8000000000000001E-2</v>
      </c>
      <c r="T7" s="184">
        <v>34.114956479999996</v>
      </c>
      <c r="U7" s="181">
        <f>19.08*S7*(M7*N7)</f>
        <v>9.6712704000000009</v>
      </c>
      <c r="V7" s="182">
        <v>3.9E-2</v>
      </c>
      <c r="W7" s="181">
        <f t="shared" ref="W7:W20" si="2">T7*(1+V7)</f>
        <v>35.445439782719994</v>
      </c>
      <c r="X7" s="183">
        <f>W7-T7</f>
        <v>1.3304833027199976</v>
      </c>
      <c r="Y7" s="186"/>
      <c r="Z7" s="187"/>
      <c r="AA7" s="187"/>
      <c r="AB7" s="187"/>
      <c r="AC7" s="187"/>
      <c r="AD7" s="187"/>
      <c r="AE7" s="187"/>
    </row>
    <row r="8" spans="1:31" ht="15.75" x14ac:dyDescent="0.25">
      <c r="A8" s="164">
        <f t="shared" ref="A8:A47" si="3">RIGHT(F8,2)*1</f>
        <v>24</v>
      </c>
      <c r="B8" s="176">
        <f t="shared" ref="B8:B47" si="4">LEFT(E8,3)*1/1000</f>
        <v>0.27500000000000002</v>
      </c>
      <c r="C8" s="175" t="s">
        <v>104</v>
      </c>
      <c r="D8" s="188" t="s">
        <v>75</v>
      </c>
      <c r="E8" s="189" t="s">
        <v>72</v>
      </c>
      <c r="F8" s="190" t="s">
        <v>73</v>
      </c>
      <c r="G8" s="191">
        <v>0</v>
      </c>
      <c r="H8" s="192">
        <v>26.722765080000002</v>
      </c>
      <c r="I8" s="192">
        <f t="shared" ref="I8:I47" si="5">19.08*G8*(A8*B8)</f>
        <v>0</v>
      </c>
      <c r="J8" s="193">
        <v>3.9E-2</v>
      </c>
      <c r="K8" s="192">
        <f t="shared" ref="K8:K47" si="6">H8*(1+J8)</f>
        <v>27.764952918119999</v>
      </c>
      <c r="L8" s="183">
        <f t="shared" ref="L8:L47" si="7">K8-H8</f>
        <v>1.0421878381199967</v>
      </c>
      <c r="M8" s="164">
        <f t="shared" si="0"/>
        <v>24</v>
      </c>
      <c r="N8" s="176">
        <f t="shared" si="1"/>
        <v>0.5</v>
      </c>
      <c r="O8" s="176"/>
      <c r="P8" s="194" t="s">
        <v>131</v>
      </c>
      <c r="Q8" s="195" t="s">
        <v>89</v>
      </c>
      <c r="R8" s="196" t="s">
        <v>73</v>
      </c>
      <c r="S8" s="197">
        <v>4.8000000000000001E-2</v>
      </c>
      <c r="T8" s="198">
        <v>36.913978440000001</v>
      </c>
      <c r="U8" s="192">
        <f t="shared" ref="U8:U12" si="8">19.08*S8*(M8*N8)</f>
        <v>10.990079999999999</v>
      </c>
      <c r="V8" s="193">
        <v>3.9E-2</v>
      </c>
      <c r="W8" s="192">
        <f t="shared" si="2"/>
        <v>38.353623599159995</v>
      </c>
      <c r="X8" s="183">
        <f t="shared" ref="X8:X20" si="9">W8-T8</f>
        <v>1.4396451591599941</v>
      </c>
      <c r="Y8" s="186"/>
      <c r="Z8" s="199"/>
      <c r="AA8" s="199"/>
      <c r="AB8" s="199"/>
      <c r="AC8" s="187"/>
      <c r="AD8" s="199"/>
      <c r="AE8" s="199"/>
    </row>
    <row r="9" spans="1:31" ht="15.75" x14ac:dyDescent="0.25">
      <c r="A9" s="164">
        <f t="shared" si="3"/>
        <v>24</v>
      </c>
      <c r="B9" s="176">
        <f t="shared" si="4"/>
        <v>0.33</v>
      </c>
      <c r="C9" s="175" t="s">
        <v>111</v>
      </c>
      <c r="D9" s="188" t="s">
        <v>77</v>
      </c>
      <c r="E9" s="189" t="s">
        <v>78</v>
      </c>
      <c r="F9" s="190" t="s">
        <v>73</v>
      </c>
      <c r="G9" s="191">
        <v>4.8000000000000001E-2</v>
      </c>
      <c r="H9" s="192">
        <v>49.643008797677069</v>
      </c>
      <c r="I9" s="192">
        <f t="shared" si="5"/>
        <v>7.2534527999999998</v>
      </c>
      <c r="J9" s="193">
        <v>3.9E-2</v>
      </c>
      <c r="K9" s="192">
        <f t="shared" si="6"/>
        <v>51.579086140786472</v>
      </c>
      <c r="L9" s="183">
        <f t="shared" si="7"/>
        <v>1.9360773431094032</v>
      </c>
      <c r="M9" s="164">
        <f t="shared" si="0"/>
        <v>24</v>
      </c>
      <c r="N9" s="176">
        <f t="shared" si="1"/>
        <v>0.44</v>
      </c>
      <c r="O9" s="176"/>
      <c r="P9" s="194" t="s">
        <v>15</v>
      </c>
      <c r="Q9" s="195" t="s">
        <v>74</v>
      </c>
      <c r="R9" s="196" t="s">
        <v>73</v>
      </c>
      <c r="S9" s="197">
        <v>0.04</v>
      </c>
      <c r="T9" s="198">
        <v>40.857555750000003</v>
      </c>
      <c r="U9" s="192">
        <f t="shared" si="8"/>
        <v>8.0593920000000008</v>
      </c>
      <c r="V9" s="193">
        <v>3.9E-2</v>
      </c>
      <c r="W9" s="192">
        <f t="shared" si="2"/>
        <v>42.451000424249997</v>
      </c>
      <c r="X9" s="183">
        <f t="shared" si="9"/>
        <v>1.5934446742499944</v>
      </c>
      <c r="Y9" s="186"/>
      <c r="Z9" s="200"/>
      <c r="AA9" s="200"/>
      <c r="AB9" s="200"/>
      <c r="AC9" s="200"/>
      <c r="AD9" s="201"/>
      <c r="AE9" s="201"/>
    </row>
    <row r="10" spans="1:31" ht="15.75" x14ac:dyDescent="0.25">
      <c r="A10" s="164">
        <f t="shared" si="3"/>
        <v>24</v>
      </c>
      <c r="B10" s="176">
        <f t="shared" si="4"/>
        <v>0.66</v>
      </c>
      <c r="C10" s="175"/>
      <c r="D10" s="194" t="s">
        <v>137</v>
      </c>
      <c r="E10" s="195" t="s">
        <v>83</v>
      </c>
      <c r="F10" s="196" t="s">
        <v>73</v>
      </c>
      <c r="G10" s="197">
        <v>4.8000000000000001E-2</v>
      </c>
      <c r="H10" s="192">
        <v>56.34693712820345</v>
      </c>
      <c r="I10" s="192">
        <f t="shared" si="5"/>
        <v>14.5069056</v>
      </c>
      <c r="J10" s="193">
        <v>3.9E-2</v>
      </c>
      <c r="K10" s="192">
        <f t="shared" si="6"/>
        <v>58.544467676203382</v>
      </c>
      <c r="L10" s="183">
        <f t="shared" si="7"/>
        <v>2.1975305479999321</v>
      </c>
      <c r="M10" s="164">
        <f t="shared" si="0"/>
        <v>24</v>
      </c>
      <c r="N10" s="176">
        <f t="shared" si="1"/>
        <v>0.44</v>
      </c>
      <c r="O10" s="176"/>
      <c r="P10" s="194" t="s">
        <v>130</v>
      </c>
      <c r="Q10" s="195" t="s">
        <v>74</v>
      </c>
      <c r="R10" s="196" t="s">
        <v>73</v>
      </c>
      <c r="S10" s="197">
        <v>3.5000000000000003E-2</v>
      </c>
      <c r="T10" s="198">
        <v>50.821551659999997</v>
      </c>
      <c r="U10" s="192">
        <f t="shared" si="8"/>
        <v>7.0519679999999996</v>
      </c>
      <c r="V10" s="193">
        <v>3.9E-2</v>
      </c>
      <c r="W10" s="192">
        <f t="shared" si="2"/>
        <v>52.803592174739997</v>
      </c>
      <c r="X10" s="183">
        <f t="shared" si="9"/>
        <v>1.9820405147399995</v>
      </c>
      <c r="Y10" s="186"/>
      <c r="Z10" s="200"/>
      <c r="AA10" s="200"/>
      <c r="AB10" s="200"/>
      <c r="AC10" s="200"/>
      <c r="AD10" s="201"/>
      <c r="AE10" s="201"/>
    </row>
    <row r="11" spans="1:31" ht="15.75" x14ac:dyDescent="0.25">
      <c r="A11" s="164">
        <f t="shared" si="3"/>
        <v>24</v>
      </c>
      <c r="B11" s="176">
        <f t="shared" si="4"/>
        <v>0.33</v>
      </c>
      <c r="C11" s="175" t="s">
        <v>112</v>
      </c>
      <c r="D11" s="188" t="s">
        <v>22</v>
      </c>
      <c r="E11" s="189" t="s">
        <v>78</v>
      </c>
      <c r="F11" s="190" t="s">
        <v>73</v>
      </c>
      <c r="G11" s="191">
        <v>4.2999999999999997E-2</v>
      </c>
      <c r="H11" s="192">
        <v>40.158014267919043</v>
      </c>
      <c r="I11" s="192">
        <f t="shared" si="5"/>
        <v>6.4978847999999987</v>
      </c>
      <c r="J11" s="193">
        <v>3.9E-2</v>
      </c>
      <c r="K11" s="192">
        <f t="shared" si="6"/>
        <v>41.724176824367881</v>
      </c>
      <c r="L11" s="183">
        <f t="shared" si="7"/>
        <v>1.5661625564488375</v>
      </c>
      <c r="M11" s="164">
        <f t="shared" si="0"/>
        <v>24</v>
      </c>
      <c r="N11" s="176">
        <f t="shared" si="1"/>
        <v>0.44</v>
      </c>
      <c r="O11" s="176"/>
      <c r="P11" s="194" t="s">
        <v>76</v>
      </c>
      <c r="Q11" s="195" t="s">
        <v>74</v>
      </c>
      <c r="R11" s="196" t="s">
        <v>73</v>
      </c>
      <c r="S11" s="197">
        <v>4.8000000000000001E-2</v>
      </c>
      <c r="T11" s="198">
        <v>49.715159174999997</v>
      </c>
      <c r="U11" s="192">
        <f t="shared" si="8"/>
        <v>9.6712704000000009</v>
      </c>
      <c r="V11" s="193">
        <v>3.9E-2</v>
      </c>
      <c r="W11" s="192">
        <f t="shared" si="2"/>
        <v>51.654050382824991</v>
      </c>
      <c r="X11" s="183">
        <f t="shared" si="9"/>
        <v>1.9388912078249945</v>
      </c>
      <c r="Y11" s="186"/>
      <c r="Z11" s="200"/>
      <c r="AA11" s="200"/>
      <c r="AB11" s="200"/>
      <c r="AC11" s="200"/>
      <c r="AD11" s="201"/>
      <c r="AE11" s="201"/>
    </row>
    <row r="12" spans="1:31" x14ac:dyDescent="0.2">
      <c r="A12" s="164">
        <f t="shared" si="3"/>
        <v>24</v>
      </c>
      <c r="B12" s="176">
        <f t="shared" si="4"/>
        <v>0.33</v>
      </c>
      <c r="C12" s="175" t="s">
        <v>105</v>
      </c>
      <c r="D12" s="188" t="s">
        <v>82</v>
      </c>
      <c r="E12" s="189" t="s">
        <v>78</v>
      </c>
      <c r="F12" s="190" t="s">
        <v>73</v>
      </c>
      <c r="G12" s="191">
        <v>4.8000000000000001E-2</v>
      </c>
      <c r="H12" s="192">
        <v>40.47918962767708</v>
      </c>
      <c r="I12" s="192">
        <f t="shared" si="5"/>
        <v>7.2534527999999998</v>
      </c>
      <c r="J12" s="193">
        <v>3.9E-2</v>
      </c>
      <c r="K12" s="192">
        <f t="shared" si="6"/>
        <v>42.057878023156483</v>
      </c>
      <c r="L12" s="183">
        <f t="shared" si="7"/>
        <v>1.5786883954794035</v>
      </c>
      <c r="M12" s="164">
        <f t="shared" si="0"/>
        <v>24</v>
      </c>
      <c r="N12" s="176">
        <f t="shared" si="1"/>
        <v>0.5</v>
      </c>
      <c r="O12" s="176"/>
      <c r="P12" s="194" t="s">
        <v>76</v>
      </c>
      <c r="Q12" s="195" t="s">
        <v>89</v>
      </c>
      <c r="R12" s="196" t="s">
        <v>73</v>
      </c>
      <c r="S12" s="197">
        <v>4.8000000000000001E-2</v>
      </c>
      <c r="T12" s="198">
        <v>53.898066499999999</v>
      </c>
      <c r="U12" s="192">
        <f t="shared" si="8"/>
        <v>10.990079999999999</v>
      </c>
      <c r="V12" s="193">
        <v>3.9E-2</v>
      </c>
      <c r="W12" s="192">
        <f t="shared" si="2"/>
        <v>56.000091093499996</v>
      </c>
      <c r="X12" s="183">
        <f t="shared" si="9"/>
        <v>2.1020245934999977</v>
      </c>
      <c r="Y12" s="200"/>
      <c r="Z12" s="200"/>
      <c r="AA12" s="200"/>
      <c r="AB12" s="200"/>
      <c r="AC12" s="200"/>
      <c r="AD12" s="201"/>
      <c r="AE12" s="201"/>
    </row>
    <row r="13" spans="1:31" x14ac:dyDescent="0.2">
      <c r="A13" s="164">
        <f t="shared" ref="A13" si="10">RIGHT(F13,2)*1</f>
        <v>24</v>
      </c>
      <c r="B13" s="176">
        <f t="shared" ref="B13" si="11">LEFT(E13,3)*1/1000</f>
        <v>0.33</v>
      </c>
      <c r="C13" s="175" t="s">
        <v>105</v>
      </c>
      <c r="D13" s="292" t="s">
        <v>199</v>
      </c>
      <c r="E13" s="293" t="s">
        <v>78</v>
      </c>
      <c r="F13" s="294" t="s">
        <v>73</v>
      </c>
      <c r="G13" s="295">
        <v>4.4999999999999998E-2</v>
      </c>
      <c r="H13" s="296">
        <f>H12-(I12-I13)</f>
        <v>40.025848827677081</v>
      </c>
      <c r="I13" s="296">
        <f t="shared" ref="I13" si="12">19.08*G13*(A13*B13)</f>
        <v>6.8001119999999995</v>
      </c>
      <c r="J13" s="297">
        <v>3.9E-2</v>
      </c>
      <c r="K13" s="296">
        <f t="shared" ref="K13" si="13">H13*(1+J13)</f>
        <v>41.586856931956483</v>
      </c>
      <c r="L13" s="183">
        <f t="shared" ref="L13" si="14">K13-H13</f>
        <v>1.5610081042794022</v>
      </c>
      <c r="N13" s="176"/>
      <c r="O13" s="176"/>
      <c r="P13" s="188" t="s">
        <v>66</v>
      </c>
      <c r="Q13" s="189" t="s">
        <v>89</v>
      </c>
      <c r="R13" s="190" t="s">
        <v>73</v>
      </c>
      <c r="S13" s="191">
        <v>4.3999999999999997E-2</v>
      </c>
      <c r="T13" s="202">
        <v>47.501830200000001</v>
      </c>
      <c r="U13" s="203">
        <f t="shared" ref="U13:U20" si="15">19.08*S13*(M14*N14)</f>
        <v>10.074239999999998</v>
      </c>
      <c r="V13" s="193">
        <v>3.9E-2</v>
      </c>
      <c r="W13" s="192">
        <f t="shared" si="2"/>
        <v>49.354401577799997</v>
      </c>
      <c r="X13" s="183">
        <f t="shared" si="9"/>
        <v>1.8525713777999968</v>
      </c>
      <c r="Y13" s="200"/>
      <c r="Z13" s="200"/>
      <c r="AA13" s="200"/>
      <c r="AB13" s="200"/>
      <c r="AC13" s="200"/>
      <c r="AD13" s="201"/>
      <c r="AE13" s="201"/>
    </row>
    <row r="14" spans="1:31" x14ac:dyDescent="0.2">
      <c r="A14" s="164">
        <f t="shared" si="3"/>
        <v>12</v>
      </c>
      <c r="B14" s="176">
        <f t="shared" si="4"/>
        <v>0.66</v>
      </c>
      <c r="C14" s="175" t="s">
        <v>107</v>
      </c>
      <c r="D14" s="188" t="s">
        <v>82</v>
      </c>
      <c r="E14" s="189" t="s">
        <v>83</v>
      </c>
      <c r="F14" s="190" t="s">
        <v>84</v>
      </c>
      <c r="G14" s="191">
        <v>4.8000000000000001E-2</v>
      </c>
      <c r="H14" s="192">
        <v>41.069588502677078</v>
      </c>
      <c r="I14" s="192">
        <f t="shared" si="5"/>
        <v>7.2534527999999998</v>
      </c>
      <c r="J14" s="193">
        <v>3.9E-2</v>
      </c>
      <c r="K14" s="192">
        <f t="shared" si="6"/>
        <v>42.671302454281481</v>
      </c>
      <c r="L14" s="183">
        <f t="shared" si="7"/>
        <v>1.6017139516044026</v>
      </c>
      <c r="M14" s="164">
        <f t="shared" ref="M14:M21" si="16">RIGHT(R13,2)*1</f>
        <v>24</v>
      </c>
      <c r="N14" s="176">
        <f t="shared" ref="N14:N21" si="17">LEFT(Q13,3)*1/1000</f>
        <v>0.5</v>
      </c>
      <c r="O14" s="176"/>
      <c r="P14" s="188" t="s">
        <v>79</v>
      </c>
      <c r="Q14" s="189" t="s">
        <v>74</v>
      </c>
      <c r="R14" s="190" t="s">
        <v>73</v>
      </c>
      <c r="S14" s="191">
        <v>4.8000000000000001E-2</v>
      </c>
      <c r="T14" s="202">
        <v>47.413888999999998</v>
      </c>
      <c r="U14" s="203">
        <f t="shared" si="15"/>
        <v>9.6712704000000009</v>
      </c>
      <c r="V14" s="193">
        <v>4.3999999999999997E-2</v>
      </c>
      <c r="W14" s="192">
        <f t="shared" si="2"/>
        <v>49.500100115999999</v>
      </c>
      <c r="X14" s="183">
        <f t="shared" si="9"/>
        <v>2.0862111160000012</v>
      </c>
      <c r="Y14" s="200"/>
      <c r="Z14" s="200"/>
      <c r="AA14" s="200"/>
      <c r="AB14" s="200"/>
      <c r="AC14" s="200"/>
      <c r="AD14" s="201"/>
      <c r="AE14" s="201"/>
    </row>
    <row r="15" spans="1:31" x14ac:dyDescent="0.2">
      <c r="A15" s="164">
        <f t="shared" si="3"/>
        <v>12</v>
      </c>
      <c r="B15" s="176">
        <f t="shared" si="4"/>
        <v>0.66</v>
      </c>
      <c r="C15" s="175" t="s">
        <v>105</v>
      </c>
      <c r="D15" s="292" t="s">
        <v>199</v>
      </c>
      <c r="E15" s="293" t="s">
        <v>83</v>
      </c>
      <c r="F15" s="294" t="s">
        <v>84</v>
      </c>
      <c r="G15" s="295">
        <v>4.4999999999999998E-2</v>
      </c>
      <c r="H15" s="296">
        <f>H14-(I14-I15)</f>
        <v>40.616247702677079</v>
      </c>
      <c r="I15" s="296">
        <f t="shared" si="5"/>
        <v>6.8001119999999995</v>
      </c>
      <c r="J15" s="297">
        <v>3.9E-2</v>
      </c>
      <c r="K15" s="296">
        <f t="shared" si="6"/>
        <v>42.20028136308148</v>
      </c>
      <c r="L15" s="183">
        <f t="shared" si="7"/>
        <v>1.5840336604044012</v>
      </c>
      <c r="M15" s="164">
        <f t="shared" si="16"/>
        <v>24</v>
      </c>
      <c r="N15" s="176">
        <f t="shared" si="17"/>
        <v>0.44</v>
      </c>
      <c r="O15" s="176"/>
      <c r="P15" s="188" t="s">
        <v>132</v>
      </c>
      <c r="Q15" s="189" t="s">
        <v>89</v>
      </c>
      <c r="R15" s="190" t="s">
        <v>73</v>
      </c>
      <c r="S15" s="191">
        <v>4.8000000000000001E-2</v>
      </c>
      <c r="T15" s="202">
        <v>53.782092400000003</v>
      </c>
      <c r="U15" s="203">
        <f t="shared" si="15"/>
        <v>10.990079999999999</v>
      </c>
      <c r="V15" s="193">
        <v>4.3999999999999997E-2</v>
      </c>
      <c r="W15" s="192">
        <f t="shared" si="2"/>
        <v>56.148504465600006</v>
      </c>
      <c r="X15" s="183">
        <f t="shared" si="9"/>
        <v>2.3664120656000023</v>
      </c>
      <c r="Y15" s="200"/>
      <c r="Z15" s="200"/>
      <c r="AA15" s="200"/>
      <c r="AB15" s="200"/>
      <c r="AC15" s="200"/>
      <c r="AD15" s="201"/>
      <c r="AE15" s="201"/>
    </row>
    <row r="16" spans="1:31" x14ac:dyDescent="0.2">
      <c r="A16" s="164">
        <f t="shared" si="3"/>
        <v>24</v>
      </c>
      <c r="B16" s="176">
        <f t="shared" si="4"/>
        <v>0.3</v>
      </c>
      <c r="C16" s="175" t="s">
        <v>108</v>
      </c>
      <c r="D16" s="188" t="s">
        <v>85</v>
      </c>
      <c r="E16" s="189" t="s">
        <v>86</v>
      </c>
      <c r="F16" s="190" t="s">
        <v>73</v>
      </c>
      <c r="G16" s="191">
        <v>0.04</v>
      </c>
      <c r="H16" s="192">
        <v>32.065303499999992</v>
      </c>
      <c r="I16" s="192">
        <f t="shared" si="5"/>
        <v>5.4950399999999995</v>
      </c>
      <c r="J16" s="193">
        <v>3.9E-2</v>
      </c>
      <c r="K16" s="192">
        <f t="shared" si="6"/>
        <v>33.315850336499992</v>
      </c>
      <c r="L16" s="183">
        <f t="shared" si="7"/>
        <v>1.2505468364999999</v>
      </c>
      <c r="M16" s="164">
        <f t="shared" si="16"/>
        <v>24</v>
      </c>
      <c r="N16" s="176">
        <f t="shared" si="17"/>
        <v>0.5</v>
      </c>
      <c r="O16" s="176"/>
      <c r="P16" s="188" t="s">
        <v>25</v>
      </c>
      <c r="Q16" s="189" t="s">
        <v>74</v>
      </c>
      <c r="R16" s="190" t="s">
        <v>73</v>
      </c>
      <c r="S16" s="191">
        <v>0.04</v>
      </c>
      <c r="T16" s="202">
        <v>39.775284779999993</v>
      </c>
      <c r="U16" s="203">
        <f t="shared" si="15"/>
        <v>8.0593920000000008</v>
      </c>
      <c r="V16" s="193">
        <v>3.9E-2</v>
      </c>
      <c r="W16" s="192">
        <f t="shared" si="2"/>
        <v>41.326520886419992</v>
      </c>
      <c r="X16" s="183">
        <f t="shared" si="9"/>
        <v>1.5512361064199993</v>
      </c>
      <c r="Y16" s="200"/>
      <c r="Z16" s="200"/>
      <c r="AA16" s="200"/>
      <c r="AB16" s="200"/>
      <c r="AC16" s="200"/>
      <c r="AD16" s="201"/>
      <c r="AE16" s="201"/>
    </row>
    <row r="17" spans="1:31" x14ac:dyDescent="0.2">
      <c r="A17" s="164">
        <f t="shared" si="3"/>
        <v>24</v>
      </c>
      <c r="B17" s="176">
        <f t="shared" si="4"/>
        <v>0.33</v>
      </c>
      <c r="C17" s="175" t="s">
        <v>106</v>
      </c>
      <c r="D17" s="188" t="s">
        <v>87</v>
      </c>
      <c r="E17" s="189" t="s">
        <v>78</v>
      </c>
      <c r="F17" s="190" t="s">
        <v>73</v>
      </c>
      <c r="G17" s="191">
        <v>4.8000000000000001E-2</v>
      </c>
      <c r="H17" s="192">
        <v>43.565836377677073</v>
      </c>
      <c r="I17" s="192">
        <f t="shared" si="5"/>
        <v>7.2534527999999998</v>
      </c>
      <c r="J17" s="193">
        <v>3.9E-2</v>
      </c>
      <c r="K17" s="192">
        <f t="shared" si="6"/>
        <v>45.264903996406474</v>
      </c>
      <c r="L17" s="183">
        <f t="shared" si="7"/>
        <v>1.6990676187294014</v>
      </c>
      <c r="M17" s="164">
        <f t="shared" si="16"/>
        <v>24</v>
      </c>
      <c r="N17" s="176">
        <f t="shared" si="17"/>
        <v>0.44</v>
      </c>
      <c r="O17" s="176"/>
      <c r="P17" s="188" t="s">
        <v>25</v>
      </c>
      <c r="Q17" s="189" t="s">
        <v>89</v>
      </c>
      <c r="R17" s="190" t="s">
        <v>73</v>
      </c>
      <c r="S17" s="191">
        <v>0.04</v>
      </c>
      <c r="T17" s="202">
        <v>54.216665339999992</v>
      </c>
      <c r="U17" s="203">
        <f t="shared" si="15"/>
        <v>9.1584000000000003</v>
      </c>
      <c r="V17" s="193">
        <v>3.9E-2</v>
      </c>
      <c r="W17" s="192">
        <f t="shared" si="2"/>
        <v>56.331115288259987</v>
      </c>
      <c r="X17" s="183">
        <f t="shared" si="9"/>
        <v>2.1144499482599954</v>
      </c>
      <c r="Y17" s="200"/>
      <c r="Z17" s="200"/>
      <c r="AA17" s="200"/>
      <c r="AB17" s="200"/>
      <c r="AC17" s="200"/>
      <c r="AD17" s="201"/>
      <c r="AE17" s="201"/>
    </row>
    <row r="18" spans="1:31" x14ac:dyDescent="0.2">
      <c r="A18" s="164">
        <f t="shared" si="3"/>
        <v>24</v>
      </c>
      <c r="B18" s="176">
        <f t="shared" si="4"/>
        <v>0.33</v>
      </c>
      <c r="C18" s="175" t="s">
        <v>109</v>
      </c>
      <c r="D18" s="188" t="s">
        <v>125</v>
      </c>
      <c r="E18" s="189" t="s">
        <v>78</v>
      </c>
      <c r="F18" s="190" t="s">
        <v>73</v>
      </c>
      <c r="G18" s="191">
        <v>5.8999999999999997E-2</v>
      </c>
      <c r="H18" s="192">
        <v>41.79089628714474</v>
      </c>
      <c r="I18" s="192">
        <f t="shared" si="5"/>
        <v>8.9157023999999989</v>
      </c>
      <c r="J18" s="193">
        <v>3.9E-2</v>
      </c>
      <c r="K18" s="192">
        <f t="shared" si="6"/>
        <v>43.420741242343382</v>
      </c>
      <c r="L18" s="183">
        <f t="shared" si="7"/>
        <v>1.6298449551986423</v>
      </c>
      <c r="M18" s="164">
        <f t="shared" si="16"/>
        <v>24</v>
      </c>
      <c r="N18" s="176">
        <f t="shared" si="17"/>
        <v>0.5</v>
      </c>
      <c r="O18" s="176"/>
      <c r="P18" s="188" t="s">
        <v>80</v>
      </c>
      <c r="Q18" s="189" t="s">
        <v>81</v>
      </c>
      <c r="R18" s="190" t="s">
        <v>73</v>
      </c>
      <c r="S18" s="191">
        <v>4.8000000000000001E-2</v>
      </c>
      <c r="T18" s="202">
        <v>61.227853053599986</v>
      </c>
      <c r="U18" s="203">
        <f t="shared" si="15"/>
        <v>12.484730879999997</v>
      </c>
      <c r="V18" s="193">
        <v>4.3999999999999997E-2</v>
      </c>
      <c r="W18" s="192">
        <f t="shared" si="2"/>
        <v>63.921878587958389</v>
      </c>
      <c r="X18" s="183">
        <f t="shared" si="9"/>
        <v>2.6940255343584028</v>
      </c>
      <c r="Y18" s="200"/>
      <c r="Z18" s="200"/>
      <c r="AA18" s="200"/>
      <c r="AB18" s="200"/>
      <c r="AC18" s="200"/>
      <c r="AD18" s="201"/>
      <c r="AE18" s="201"/>
    </row>
    <row r="19" spans="1:31" x14ac:dyDescent="0.2">
      <c r="A19" s="164">
        <f t="shared" si="3"/>
        <v>12</v>
      </c>
      <c r="B19" s="176">
        <f t="shared" si="4"/>
        <v>0.5</v>
      </c>
      <c r="C19" s="175"/>
      <c r="D19" s="188" t="s">
        <v>88</v>
      </c>
      <c r="E19" s="189" t="s">
        <v>89</v>
      </c>
      <c r="F19" s="190" t="s">
        <v>84</v>
      </c>
      <c r="G19" s="191">
        <v>0.05</v>
      </c>
      <c r="H19" s="192">
        <v>46.846639140000001</v>
      </c>
      <c r="I19" s="192">
        <f t="shared" si="5"/>
        <v>5.7240000000000002</v>
      </c>
      <c r="J19" s="193">
        <v>3.9E-2</v>
      </c>
      <c r="K19" s="192">
        <f t="shared" si="6"/>
        <v>48.67365806646</v>
      </c>
      <c r="L19" s="183">
        <f t="shared" si="7"/>
        <v>1.8270189264599992</v>
      </c>
      <c r="M19" s="164">
        <f t="shared" si="16"/>
        <v>24</v>
      </c>
      <c r="N19" s="176">
        <f t="shared" si="17"/>
        <v>0.56799999999999995</v>
      </c>
      <c r="O19" s="176"/>
      <c r="P19" s="188" t="s">
        <v>133</v>
      </c>
      <c r="Q19" s="189" t="s">
        <v>74</v>
      </c>
      <c r="R19" s="190" t="s">
        <v>73</v>
      </c>
      <c r="S19" s="191">
        <v>4.4999999999999998E-2</v>
      </c>
      <c r="T19" s="202">
        <v>55.916195020000004</v>
      </c>
      <c r="U19" s="203">
        <f t="shared" si="15"/>
        <v>9.0668159999999993</v>
      </c>
      <c r="V19" s="193">
        <v>3.9E-2</v>
      </c>
      <c r="W19" s="192">
        <f t="shared" si="2"/>
        <v>58.09692662578</v>
      </c>
      <c r="X19" s="183">
        <f t="shared" si="9"/>
        <v>2.1807316057799966</v>
      </c>
    </row>
    <row r="20" spans="1:31" ht="15.75" thickBot="1" x14ac:dyDescent="0.25">
      <c r="A20" s="164">
        <f t="shared" si="3"/>
        <v>12</v>
      </c>
      <c r="B20" s="176">
        <f t="shared" si="4"/>
        <v>0.35499999999999998</v>
      </c>
      <c r="C20" s="175"/>
      <c r="D20" s="188" t="s">
        <v>147</v>
      </c>
      <c r="E20" s="189" t="s">
        <v>140</v>
      </c>
      <c r="F20" s="190" t="s">
        <v>84</v>
      </c>
      <c r="G20" s="191">
        <v>4.2000000000000003E-2</v>
      </c>
      <c r="H20" s="192">
        <v>50.1270332</v>
      </c>
      <c r="I20" s="192">
        <f t="shared" si="5"/>
        <v>3.4137935999999995</v>
      </c>
      <c r="J20" s="193">
        <v>3.9E-2</v>
      </c>
      <c r="K20" s="192">
        <f t="shared" si="6"/>
        <v>52.081987494799996</v>
      </c>
      <c r="L20" s="183">
        <f t="shared" si="7"/>
        <v>1.9549542947999967</v>
      </c>
      <c r="M20" s="164">
        <f t="shared" si="16"/>
        <v>24</v>
      </c>
      <c r="N20" s="176">
        <f t="shared" si="17"/>
        <v>0.44</v>
      </c>
      <c r="O20" s="176"/>
      <c r="P20" s="205" t="s">
        <v>128</v>
      </c>
      <c r="Q20" s="206" t="s">
        <v>78</v>
      </c>
      <c r="R20" s="207" t="s">
        <v>73</v>
      </c>
      <c r="S20" s="208">
        <v>7.4999999999999997E-2</v>
      </c>
      <c r="T20" s="209">
        <v>56.449289486370439</v>
      </c>
      <c r="U20" s="210">
        <f t="shared" si="15"/>
        <v>11.333519999999998</v>
      </c>
      <c r="V20" s="211">
        <v>3.9E-2</v>
      </c>
      <c r="W20" s="212">
        <f t="shared" si="2"/>
        <v>58.650811776338884</v>
      </c>
      <c r="X20" s="183">
        <f t="shared" si="9"/>
        <v>2.2015222899684446</v>
      </c>
    </row>
    <row r="21" spans="1:31" x14ac:dyDescent="0.2">
      <c r="A21" s="164">
        <f t="shared" si="3"/>
        <v>12</v>
      </c>
      <c r="B21" s="176">
        <f t="shared" si="4"/>
        <v>0.35499999999999998</v>
      </c>
      <c r="C21" s="175"/>
      <c r="D21" s="188" t="s">
        <v>146</v>
      </c>
      <c r="E21" s="189" t="s">
        <v>140</v>
      </c>
      <c r="F21" s="190" t="s">
        <v>84</v>
      </c>
      <c r="G21" s="191">
        <v>5.8999999999999997E-2</v>
      </c>
      <c r="H21" s="192">
        <v>50.1784514</v>
      </c>
      <c r="I21" s="192">
        <f t="shared" si="5"/>
        <v>4.7955671999999989</v>
      </c>
      <c r="J21" s="193">
        <v>3.9E-2</v>
      </c>
      <c r="K21" s="192">
        <f t="shared" si="6"/>
        <v>52.135411004599995</v>
      </c>
      <c r="L21" s="183">
        <f t="shared" si="7"/>
        <v>1.9569596045999944</v>
      </c>
      <c r="M21" s="164">
        <f t="shared" si="16"/>
        <v>24</v>
      </c>
      <c r="N21" s="176">
        <f t="shared" si="17"/>
        <v>0.33</v>
      </c>
      <c r="O21" s="176"/>
    </row>
    <row r="22" spans="1:31" x14ac:dyDescent="0.2">
      <c r="A22" s="164">
        <f t="shared" si="3"/>
        <v>12</v>
      </c>
      <c r="B22" s="176">
        <f t="shared" si="4"/>
        <v>0.35499999999999998</v>
      </c>
      <c r="C22" s="175"/>
      <c r="D22" s="188" t="s">
        <v>148</v>
      </c>
      <c r="E22" s="189" t="s">
        <v>140</v>
      </c>
      <c r="F22" s="190" t="s">
        <v>84</v>
      </c>
      <c r="G22" s="191">
        <v>4.2999999999999997E-2</v>
      </c>
      <c r="H22" s="192">
        <v>50.130057800000003</v>
      </c>
      <c r="I22" s="192">
        <f t="shared" si="5"/>
        <v>3.4950743999999991</v>
      </c>
      <c r="J22" s="193">
        <v>3.9E-2</v>
      </c>
      <c r="K22" s="192">
        <f t="shared" si="6"/>
        <v>52.0851300542</v>
      </c>
      <c r="L22" s="183">
        <f t="shared" si="7"/>
        <v>1.9550722541999974</v>
      </c>
      <c r="M22" s="185"/>
      <c r="N22" s="185"/>
      <c r="O22" s="185"/>
      <c r="W22" s="213"/>
    </row>
    <row r="23" spans="1:31" x14ac:dyDescent="0.2">
      <c r="A23" s="164">
        <f t="shared" ref="A23" si="18">RIGHT(F23,2)*1</f>
        <v>12</v>
      </c>
      <c r="B23" s="176">
        <f t="shared" ref="B23" si="19">LEFT(E23,3)*1/1000</f>
        <v>0.35499999999999998</v>
      </c>
      <c r="C23" s="175"/>
      <c r="D23" s="292" t="s">
        <v>200</v>
      </c>
      <c r="E23" s="293" t="s">
        <v>140</v>
      </c>
      <c r="F23" s="294" t="s">
        <v>84</v>
      </c>
      <c r="G23" s="295">
        <v>4.1000000000000002E-2</v>
      </c>
      <c r="H23" s="296">
        <v>50.130057800000003</v>
      </c>
      <c r="I23" s="296">
        <f t="shared" ref="I23" si="20">19.08*G23*(A23*B23)</f>
        <v>3.3325127999999999</v>
      </c>
      <c r="J23" s="297">
        <v>3.9E-2</v>
      </c>
      <c r="K23" s="296">
        <f t="shared" ref="K23" si="21">H23*(1+J23)</f>
        <v>52.0851300542</v>
      </c>
      <c r="L23" s="183">
        <f t="shared" ref="L23" si="22">K23-H23</f>
        <v>1.9550722541999974</v>
      </c>
      <c r="M23" s="185"/>
      <c r="N23" s="185"/>
      <c r="O23" s="185"/>
      <c r="W23" s="213"/>
    </row>
    <row r="24" spans="1:31" x14ac:dyDescent="0.2">
      <c r="A24" s="164">
        <f t="shared" si="3"/>
        <v>24</v>
      </c>
      <c r="B24" s="176">
        <f t="shared" si="4"/>
        <v>0.33</v>
      </c>
      <c r="C24" s="175" t="s">
        <v>113</v>
      </c>
      <c r="D24" s="188" t="s">
        <v>90</v>
      </c>
      <c r="E24" s="189" t="s">
        <v>78</v>
      </c>
      <c r="F24" s="190" t="s">
        <v>73</v>
      </c>
      <c r="G24" s="191">
        <v>4.9000000000000002E-2</v>
      </c>
      <c r="H24" s="192">
        <v>40.737545087628675</v>
      </c>
      <c r="I24" s="192">
        <f t="shared" si="5"/>
        <v>7.4045663999999993</v>
      </c>
      <c r="J24" s="193">
        <v>3.9E-2</v>
      </c>
      <c r="K24" s="192">
        <f t="shared" si="6"/>
        <v>42.326309346046187</v>
      </c>
      <c r="L24" s="183">
        <f t="shared" si="7"/>
        <v>1.5887642584175126</v>
      </c>
      <c r="M24" s="185"/>
      <c r="N24" s="185"/>
      <c r="O24" s="185"/>
      <c r="W24" s="213"/>
    </row>
    <row r="25" spans="1:31" x14ac:dyDescent="0.2">
      <c r="A25" s="164">
        <v>6</v>
      </c>
      <c r="B25" s="176">
        <f t="shared" si="4"/>
        <v>0.75</v>
      </c>
      <c r="C25" s="175" t="s">
        <v>114</v>
      </c>
      <c r="D25" s="188" t="s">
        <v>91</v>
      </c>
      <c r="E25" s="189" t="s">
        <v>92</v>
      </c>
      <c r="F25" s="190" t="s">
        <v>93</v>
      </c>
      <c r="G25" s="191">
        <v>4.9000000000000002E-2</v>
      </c>
      <c r="H25" s="192">
        <v>25.297628373899997</v>
      </c>
      <c r="I25" s="192">
        <f t="shared" si="5"/>
        <v>4.2071399999999999</v>
      </c>
      <c r="J25" s="193">
        <v>3.9E-2</v>
      </c>
      <c r="K25" s="192">
        <f t="shared" si="6"/>
        <v>26.284235880482093</v>
      </c>
      <c r="L25" s="183">
        <f t="shared" si="7"/>
        <v>0.98660750658209651</v>
      </c>
      <c r="M25" s="185"/>
      <c r="N25" s="185"/>
      <c r="O25" s="185"/>
      <c r="W25" s="213"/>
    </row>
    <row r="26" spans="1:31" x14ac:dyDescent="0.2">
      <c r="A26" s="164">
        <f t="shared" si="3"/>
        <v>24</v>
      </c>
      <c r="B26" s="176">
        <f t="shared" si="4"/>
        <v>0.33</v>
      </c>
      <c r="C26" s="175" t="s">
        <v>115</v>
      </c>
      <c r="D26" s="188" t="s">
        <v>94</v>
      </c>
      <c r="E26" s="189" t="s">
        <v>78</v>
      </c>
      <c r="F26" s="190" t="s">
        <v>73</v>
      </c>
      <c r="G26" s="191">
        <v>6.6000000000000003E-2</v>
      </c>
      <c r="H26" s="192">
        <v>49.082981636805975</v>
      </c>
      <c r="I26" s="192">
        <f t="shared" si="5"/>
        <v>9.9734976</v>
      </c>
      <c r="J26" s="193">
        <v>3.9E-2</v>
      </c>
      <c r="K26" s="192">
        <f t="shared" si="6"/>
        <v>50.997217920641404</v>
      </c>
      <c r="L26" s="183">
        <f t="shared" si="7"/>
        <v>1.9142362838354288</v>
      </c>
      <c r="M26" s="185"/>
      <c r="N26" s="185"/>
      <c r="O26" s="185"/>
      <c r="W26" s="213"/>
    </row>
    <row r="27" spans="1:31" x14ac:dyDescent="0.2">
      <c r="A27" s="164">
        <v>6</v>
      </c>
      <c r="B27" s="176">
        <f t="shared" si="4"/>
        <v>0.75</v>
      </c>
      <c r="C27" s="175" t="s">
        <v>121</v>
      </c>
      <c r="D27" s="188" t="s">
        <v>95</v>
      </c>
      <c r="E27" s="189" t="s">
        <v>92</v>
      </c>
      <c r="F27" s="190" t="s">
        <v>93</v>
      </c>
      <c r="G27" s="191">
        <v>6.6000000000000003E-2</v>
      </c>
      <c r="H27" s="192">
        <v>28.009140643557263</v>
      </c>
      <c r="I27" s="192">
        <f t="shared" si="5"/>
        <v>5.66676</v>
      </c>
      <c r="J27" s="193">
        <v>3.9E-2</v>
      </c>
      <c r="K27" s="192">
        <f t="shared" si="6"/>
        <v>29.101497128655993</v>
      </c>
      <c r="L27" s="183">
        <f t="shared" si="7"/>
        <v>1.0923564850987297</v>
      </c>
      <c r="M27" s="185"/>
      <c r="N27" s="185"/>
      <c r="O27" s="185"/>
      <c r="W27" s="213"/>
    </row>
    <row r="28" spans="1:31" x14ac:dyDescent="0.2">
      <c r="A28" s="164">
        <f t="shared" si="3"/>
        <v>24</v>
      </c>
      <c r="B28" s="176">
        <f t="shared" si="4"/>
        <v>0.33</v>
      </c>
      <c r="C28" s="175" t="s">
        <v>116</v>
      </c>
      <c r="D28" s="188" t="s">
        <v>96</v>
      </c>
      <c r="E28" s="189" t="s">
        <v>78</v>
      </c>
      <c r="F28" s="190" t="s">
        <v>73</v>
      </c>
      <c r="G28" s="191">
        <v>6.5000000000000002E-2</v>
      </c>
      <c r="H28" s="192">
        <v>49.014382446854377</v>
      </c>
      <c r="I28" s="192">
        <f t="shared" si="5"/>
        <v>9.8223839999999996</v>
      </c>
      <c r="J28" s="193">
        <v>3.9E-2</v>
      </c>
      <c r="K28" s="192">
        <f t="shared" si="6"/>
        <v>50.925943362281693</v>
      </c>
      <c r="L28" s="183">
        <f t="shared" si="7"/>
        <v>1.9115609154273159</v>
      </c>
      <c r="M28" s="185"/>
      <c r="N28" s="185"/>
      <c r="O28" s="185"/>
      <c r="P28" s="214"/>
      <c r="Q28" s="214"/>
      <c r="W28" s="213"/>
    </row>
    <row r="29" spans="1:31" x14ac:dyDescent="0.2">
      <c r="A29" s="164">
        <v>6</v>
      </c>
      <c r="B29" s="176">
        <f t="shared" si="4"/>
        <v>0.75</v>
      </c>
      <c r="C29" s="175" t="s">
        <v>117</v>
      </c>
      <c r="D29" s="188" t="s">
        <v>97</v>
      </c>
      <c r="E29" s="189" t="s">
        <v>92</v>
      </c>
      <c r="F29" s="190" t="s">
        <v>93</v>
      </c>
      <c r="G29" s="191">
        <v>6.5000000000000002E-2</v>
      </c>
      <c r="H29" s="192">
        <v>27.95167794204</v>
      </c>
      <c r="I29" s="192">
        <f t="shared" si="5"/>
        <v>5.5808999999999997</v>
      </c>
      <c r="J29" s="193">
        <v>3.9E-2</v>
      </c>
      <c r="K29" s="192">
        <f t="shared" si="6"/>
        <v>29.041793381779559</v>
      </c>
      <c r="L29" s="183">
        <f t="shared" si="7"/>
        <v>1.0901154397395594</v>
      </c>
      <c r="M29" s="185"/>
      <c r="N29" s="185"/>
      <c r="O29" s="185"/>
      <c r="P29" s="214"/>
      <c r="Q29" s="214"/>
      <c r="R29" s="215"/>
      <c r="T29" s="215"/>
      <c r="W29" s="213"/>
    </row>
    <row r="30" spans="1:31" x14ac:dyDescent="0.2">
      <c r="A30" s="164">
        <f t="shared" si="3"/>
        <v>24</v>
      </c>
      <c r="B30" s="176">
        <f t="shared" si="4"/>
        <v>0.33</v>
      </c>
      <c r="C30" s="175" t="s">
        <v>118</v>
      </c>
      <c r="D30" s="188" t="s">
        <v>98</v>
      </c>
      <c r="E30" s="189" t="s">
        <v>78</v>
      </c>
      <c r="F30" s="190" t="s">
        <v>73</v>
      </c>
      <c r="G30" s="191">
        <v>2.8000000000000001E-2</v>
      </c>
      <c r="H30" s="192">
        <v>28.79048611864496</v>
      </c>
      <c r="I30" s="192">
        <f t="shared" si="5"/>
        <v>4.2311807999999997</v>
      </c>
      <c r="J30" s="193">
        <v>3.9E-2</v>
      </c>
      <c r="K30" s="192">
        <f t="shared" si="6"/>
        <v>29.913315077272113</v>
      </c>
      <c r="L30" s="183">
        <f t="shared" si="7"/>
        <v>1.1228289586271529</v>
      </c>
      <c r="M30" s="185"/>
      <c r="N30" s="185"/>
      <c r="O30" s="185"/>
      <c r="P30" s="214"/>
      <c r="W30" s="213"/>
    </row>
    <row r="31" spans="1:31" x14ac:dyDescent="0.2">
      <c r="A31" s="164">
        <f t="shared" si="3"/>
        <v>12</v>
      </c>
      <c r="B31" s="176">
        <f t="shared" si="4"/>
        <v>0.56799999999999995</v>
      </c>
      <c r="C31" s="175"/>
      <c r="D31" s="188" t="s">
        <v>99</v>
      </c>
      <c r="E31" s="189" t="s">
        <v>81</v>
      </c>
      <c r="F31" s="190" t="s">
        <v>84</v>
      </c>
      <c r="G31" s="191">
        <v>4.4999999999999998E-2</v>
      </c>
      <c r="H31" s="192">
        <v>27.442589699999992</v>
      </c>
      <c r="I31" s="192">
        <f t="shared" si="5"/>
        <v>5.8522175999999986</v>
      </c>
      <c r="J31" s="193">
        <v>3.9E-2</v>
      </c>
      <c r="K31" s="192">
        <f t="shared" si="6"/>
        <v>28.512850698299989</v>
      </c>
      <c r="L31" s="183">
        <f t="shared" si="7"/>
        <v>1.0702609982999967</v>
      </c>
      <c r="M31" s="185"/>
      <c r="N31" s="185"/>
      <c r="O31" s="185"/>
      <c r="P31" s="214"/>
      <c r="W31" s="213"/>
    </row>
    <row r="32" spans="1:31" x14ac:dyDescent="0.2">
      <c r="A32" s="164">
        <f t="shared" si="3"/>
        <v>12</v>
      </c>
      <c r="B32" s="176">
        <f t="shared" si="4"/>
        <v>0.56799999999999995</v>
      </c>
      <c r="C32" s="175"/>
      <c r="D32" s="188" t="s">
        <v>100</v>
      </c>
      <c r="E32" s="189" t="s">
        <v>81</v>
      </c>
      <c r="F32" s="190" t="s">
        <v>84</v>
      </c>
      <c r="G32" s="191">
        <v>4.4999999999999998E-2</v>
      </c>
      <c r="H32" s="192">
        <v>27.442589699999992</v>
      </c>
      <c r="I32" s="192">
        <f t="shared" si="5"/>
        <v>5.8522175999999986</v>
      </c>
      <c r="J32" s="193">
        <v>3.9E-2</v>
      </c>
      <c r="K32" s="192">
        <f t="shared" si="6"/>
        <v>28.512850698299989</v>
      </c>
      <c r="L32" s="183">
        <f t="shared" si="7"/>
        <v>1.0702609982999967</v>
      </c>
      <c r="M32" s="185"/>
      <c r="N32" s="185"/>
      <c r="O32" s="185"/>
      <c r="P32" s="214"/>
      <c r="W32" s="213"/>
    </row>
    <row r="33" spans="1:23" x14ac:dyDescent="0.2">
      <c r="A33" s="164">
        <f t="shared" si="3"/>
        <v>12</v>
      </c>
      <c r="B33" s="176">
        <f t="shared" si="4"/>
        <v>0.5</v>
      </c>
      <c r="C33" s="175"/>
      <c r="D33" s="188" t="s">
        <v>124</v>
      </c>
      <c r="E33" s="189" t="s">
        <v>89</v>
      </c>
      <c r="F33" s="190" t="s">
        <v>84</v>
      </c>
      <c r="G33" s="191">
        <v>0.04</v>
      </c>
      <c r="H33" s="192">
        <v>31.971131460000002</v>
      </c>
      <c r="I33" s="192">
        <f t="shared" si="5"/>
        <v>4.5792000000000002</v>
      </c>
      <c r="J33" s="193">
        <v>3.9E-2</v>
      </c>
      <c r="K33" s="192">
        <f t="shared" si="6"/>
        <v>33.218005586940002</v>
      </c>
      <c r="L33" s="183">
        <f t="shared" si="7"/>
        <v>1.2468741269399999</v>
      </c>
      <c r="M33" s="185"/>
      <c r="N33" s="185"/>
      <c r="O33" s="185"/>
      <c r="W33" s="213"/>
    </row>
    <row r="34" spans="1:23" x14ac:dyDescent="0.2">
      <c r="A34" s="164">
        <f t="shared" si="3"/>
        <v>24</v>
      </c>
      <c r="B34" s="176">
        <f t="shared" si="4"/>
        <v>0.33</v>
      </c>
      <c r="C34" s="175"/>
      <c r="D34" s="188" t="s">
        <v>124</v>
      </c>
      <c r="E34" s="189" t="s">
        <v>78</v>
      </c>
      <c r="F34" s="190" t="s">
        <v>73</v>
      </c>
      <c r="G34" s="191">
        <v>0.04</v>
      </c>
      <c r="H34" s="192">
        <v>40.809706740000003</v>
      </c>
      <c r="I34" s="192">
        <f t="shared" si="5"/>
        <v>6.0445440000000001</v>
      </c>
      <c r="J34" s="193">
        <v>3.9E-2</v>
      </c>
      <c r="K34" s="192">
        <f t="shared" si="6"/>
        <v>42.401285302860003</v>
      </c>
      <c r="L34" s="183">
        <f t="shared" si="7"/>
        <v>1.5915785628600005</v>
      </c>
      <c r="M34" s="185"/>
      <c r="N34" s="185"/>
      <c r="O34" s="185"/>
      <c r="W34" s="213"/>
    </row>
    <row r="35" spans="1:23" x14ac:dyDescent="0.2">
      <c r="A35" s="164">
        <f t="shared" si="3"/>
        <v>12</v>
      </c>
      <c r="B35" s="176">
        <f t="shared" si="4"/>
        <v>0.5</v>
      </c>
      <c r="C35" s="175"/>
      <c r="D35" s="188" t="s">
        <v>143</v>
      </c>
      <c r="E35" s="189" t="s">
        <v>89</v>
      </c>
      <c r="F35" s="190" t="s">
        <v>84</v>
      </c>
      <c r="G35" s="191">
        <v>0.04</v>
      </c>
      <c r="H35" s="192">
        <v>31.971131460000002</v>
      </c>
      <c r="I35" s="192">
        <f t="shared" si="5"/>
        <v>4.5792000000000002</v>
      </c>
      <c r="J35" s="193">
        <v>3.9E-2</v>
      </c>
      <c r="K35" s="192">
        <f t="shared" si="6"/>
        <v>33.218005586940002</v>
      </c>
      <c r="L35" s="183">
        <f t="shared" si="7"/>
        <v>1.2468741269399999</v>
      </c>
      <c r="M35" s="185"/>
      <c r="N35" s="185"/>
      <c r="O35" s="185"/>
      <c r="W35" s="213"/>
    </row>
    <row r="36" spans="1:23" x14ac:dyDescent="0.2">
      <c r="A36" s="164">
        <f t="shared" si="3"/>
        <v>24</v>
      </c>
      <c r="B36" s="176">
        <f t="shared" si="4"/>
        <v>0.33</v>
      </c>
      <c r="C36" s="175"/>
      <c r="D36" s="188" t="s">
        <v>143</v>
      </c>
      <c r="E36" s="189" t="s">
        <v>78</v>
      </c>
      <c r="F36" s="190" t="s">
        <v>73</v>
      </c>
      <c r="G36" s="191">
        <v>0.04</v>
      </c>
      <c r="H36" s="192">
        <v>40.809706740000003</v>
      </c>
      <c r="I36" s="192">
        <f t="shared" si="5"/>
        <v>6.0445440000000001</v>
      </c>
      <c r="J36" s="193">
        <v>3.9E-2</v>
      </c>
      <c r="K36" s="192">
        <f t="shared" si="6"/>
        <v>42.401285302860003</v>
      </c>
      <c r="L36" s="183">
        <f t="shared" si="7"/>
        <v>1.5915785628600005</v>
      </c>
      <c r="M36" s="185"/>
      <c r="N36" s="185"/>
      <c r="O36" s="185"/>
      <c r="W36" s="213"/>
    </row>
    <row r="37" spans="1:23" x14ac:dyDescent="0.2">
      <c r="A37" s="164">
        <f t="shared" si="3"/>
        <v>12</v>
      </c>
      <c r="B37" s="176">
        <f t="shared" si="4"/>
        <v>0.5</v>
      </c>
      <c r="C37" s="175" t="s">
        <v>119</v>
      </c>
      <c r="D37" s="188" t="s">
        <v>144</v>
      </c>
      <c r="E37" s="189" t="s">
        <v>89</v>
      </c>
      <c r="F37" s="190" t="s">
        <v>84</v>
      </c>
      <c r="G37" s="191">
        <v>0.04</v>
      </c>
      <c r="H37" s="192">
        <v>31.971131460000002</v>
      </c>
      <c r="I37" s="192">
        <f t="shared" si="5"/>
        <v>4.5792000000000002</v>
      </c>
      <c r="J37" s="193">
        <v>3.9E-2</v>
      </c>
      <c r="K37" s="192">
        <f t="shared" si="6"/>
        <v>33.218005586940002</v>
      </c>
      <c r="L37" s="183">
        <f t="shared" si="7"/>
        <v>1.2468741269399999</v>
      </c>
      <c r="M37" s="185"/>
      <c r="N37" s="185"/>
      <c r="O37" s="185"/>
      <c r="W37" s="213"/>
    </row>
    <row r="38" spans="1:23" x14ac:dyDescent="0.2">
      <c r="A38" s="164">
        <f t="shared" si="3"/>
        <v>24</v>
      </c>
      <c r="B38" s="176">
        <f t="shared" si="4"/>
        <v>0.33</v>
      </c>
      <c r="C38" s="175" t="s">
        <v>120</v>
      </c>
      <c r="D38" s="188" t="s">
        <v>144</v>
      </c>
      <c r="E38" s="189" t="s">
        <v>78</v>
      </c>
      <c r="F38" s="190" t="s">
        <v>73</v>
      </c>
      <c r="G38" s="191">
        <v>0.04</v>
      </c>
      <c r="H38" s="192">
        <v>40.809706740000003</v>
      </c>
      <c r="I38" s="192">
        <f t="shared" si="5"/>
        <v>6.0445440000000001</v>
      </c>
      <c r="J38" s="193">
        <v>3.9E-2</v>
      </c>
      <c r="K38" s="192">
        <f t="shared" si="6"/>
        <v>42.401285302860003</v>
      </c>
      <c r="L38" s="183">
        <f t="shared" si="7"/>
        <v>1.5915785628600005</v>
      </c>
      <c r="M38" s="204"/>
      <c r="N38" s="204"/>
      <c r="O38" s="204"/>
      <c r="W38" s="213"/>
    </row>
    <row r="39" spans="1:23" x14ac:dyDescent="0.2">
      <c r="A39" s="164">
        <f t="shared" si="3"/>
        <v>24</v>
      </c>
      <c r="B39" s="176">
        <f t="shared" si="4"/>
        <v>0.33</v>
      </c>
      <c r="D39" s="188" t="s">
        <v>101</v>
      </c>
      <c r="E39" s="189" t="s">
        <v>78</v>
      </c>
      <c r="F39" s="190" t="s">
        <v>73</v>
      </c>
      <c r="G39" s="191">
        <v>4.8000000000000001E-2</v>
      </c>
      <c r="H39" s="192">
        <v>31.374652397677078</v>
      </c>
      <c r="I39" s="192">
        <f t="shared" si="5"/>
        <v>7.2534527999999998</v>
      </c>
      <c r="J39" s="193">
        <v>4.3999999999999997E-2</v>
      </c>
      <c r="K39" s="192">
        <f t="shared" si="6"/>
        <v>32.755137103174867</v>
      </c>
      <c r="L39" s="183">
        <f t="shared" si="7"/>
        <v>1.3804847054977891</v>
      </c>
      <c r="M39" s="204"/>
      <c r="N39" s="204"/>
      <c r="O39" s="204"/>
      <c r="W39" s="213"/>
    </row>
    <row r="40" spans="1:23" x14ac:dyDescent="0.2">
      <c r="A40" s="164">
        <f t="shared" si="3"/>
        <v>24</v>
      </c>
      <c r="B40" s="176">
        <f t="shared" si="4"/>
        <v>0.33</v>
      </c>
      <c r="D40" s="188" t="s">
        <v>102</v>
      </c>
      <c r="E40" s="189" t="s">
        <v>78</v>
      </c>
      <c r="F40" s="190" t="s">
        <v>73</v>
      </c>
      <c r="G40" s="191">
        <v>4.8000000000000001E-2</v>
      </c>
      <c r="H40" s="192">
        <v>36.137499437677072</v>
      </c>
      <c r="I40" s="192">
        <f t="shared" si="5"/>
        <v>7.2534527999999998</v>
      </c>
      <c r="J40" s="193">
        <v>4.3999999999999997E-2</v>
      </c>
      <c r="K40" s="192">
        <f t="shared" si="6"/>
        <v>37.727549412934863</v>
      </c>
      <c r="L40" s="183">
        <f t="shared" si="7"/>
        <v>1.5900499752577915</v>
      </c>
      <c r="M40" s="204"/>
      <c r="N40" s="204"/>
      <c r="O40" s="204"/>
      <c r="W40" s="213"/>
    </row>
    <row r="41" spans="1:23" x14ac:dyDescent="0.2">
      <c r="A41" s="164">
        <f t="shared" si="3"/>
        <v>12</v>
      </c>
      <c r="B41" s="176">
        <f t="shared" si="4"/>
        <v>0.66</v>
      </c>
      <c r="D41" s="188" t="s">
        <v>103</v>
      </c>
      <c r="E41" s="189" t="s">
        <v>83</v>
      </c>
      <c r="F41" s="190" t="s">
        <v>84</v>
      </c>
      <c r="G41" s="191">
        <v>4.8000000000000001E-2</v>
      </c>
      <c r="H41" s="192">
        <v>37.986236117677073</v>
      </c>
      <c r="I41" s="192">
        <f t="shared" si="5"/>
        <v>7.2534527999999998</v>
      </c>
      <c r="J41" s="193">
        <v>4.3999999999999997E-2</v>
      </c>
      <c r="K41" s="192">
        <f t="shared" si="6"/>
        <v>39.657630506854865</v>
      </c>
      <c r="L41" s="183">
        <f t="shared" si="7"/>
        <v>1.6713943891777916</v>
      </c>
      <c r="M41" s="185"/>
      <c r="N41" s="185"/>
      <c r="O41" s="185"/>
      <c r="W41" s="213"/>
    </row>
    <row r="42" spans="1:23" x14ac:dyDescent="0.2">
      <c r="A42" s="164">
        <v>1</v>
      </c>
      <c r="B42" s="176">
        <v>6</v>
      </c>
      <c r="D42" s="188" t="s">
        <v>135</v>
      </c>
      <c r="E42" s="189" t="s">
        <v>134</v>
      </c>
      <c r="F42" s="190">
        <v>1</v>
      </c>
      <c r="G42" s="191">
        <v>4.9000000000000002E-2</v>
      </c>
      <c r="H42" s="192">
        <v>40.859672325652745</v>
      </c>
      <c r="I42" s="192">
        <f t="shared" si="5"/>
        <v>5.6095199999999998</v>
      </c>
      <c r="J42" s="193">
        <v>3.9E-2</v>
      </c>
      <c r="K42" s="192">
        <f t="shared" si="6"/>
        <v>42.453199546353197</v>
      </c>
      <c r="L42" s="183">
        <f t="shared" si="7"/>
        <v>1.5935272207004516</v>
      </c>
      <c r="M42" s="185"/>
      <c r="N42" s="185"/>
      <c r="O42" s="185"/>
      <c r="W42" s="213"/>
    </row>
    <row r="43" spans="1:23" x14ac:dyDescent="0.2">
      <c r="A43" s="164">
        <v>1</v>
      </c>
      <c r="B43" s="176">
        <v>6</v>
      </c>
      <c r="D43" s="188" t="s">
        <v>136</v>
      </c>
      <c r="E43" s="189" t="s">
        <v>134</v>
      </c>
      <c r="F43" s="190">
        <v>1</v>
      </c>
      <c r="G43" s="191">
        <v>6.6000000000000003E-2</v>
      </c>
      <c r="H43" s="192">
        <v>35.495175305164913</v>
      </c>
      <c r="I43" s="192">
        <f t="shared" si="5"/>
        <v>7.5556799999999997</v>
      </c>
      <c r="J43" s="193">
        <v>3.9E-2</v>
      </c>
      <c r="K43" s="192">
        <f t="shared" si="6"/>
        <v>36.879487142066345</v>
      </c>
      <c r="L43" s="183">
        <f t="shared" si="7"/>
        <v>1.384311836901432</v>
      </c>
      <c r="M43" s="204"/>
      <c r="N43" s="204"/>
      <c r="O43" s="204"/>
      <c r="P43" s="213"/>
    </row>
    <row r="44" spans="1:23" x14ac:dyDescent="0.2">
      <c r="A44" s="164">
        <f t="shared" si="3"/>
        <v>24</v>
      </c>
      <c r="B44" s="176">
        <f t="shared" si="4"/>
        <v>0.33</v>
      </c>
      <c r="D44" s="188" t="s">
        <v>138</v>
      </c>
      <c r="E44" s="189" t="s">
        <v>78</v>
      </c>
      <c r="F44" s="190" t="s">
        <v>73</v>
      </c>
      <c r="G44" s="191">
        <v>4.4999999999999998E-2</v>
      </c>
      <c r="H44" s="192">
        <v>42.452338547822251</v>
      </c>
      <c r="I44" s="192">
        <f t="shared" si="5"/>
        <v>6.8001119999999995</v>
      </c>
      <c r="J44" s="193">
        <v>3.9E-2</v>
      </c>
      <c r="K44" s="192">
        <f t="shared" si="6"/>
        <v>44.107979751187315</v>
      </c>
      <c r="L44" s="183">
        <f t="shared" si="7"/>
        <v>1.6556412033650645</v>
      </c>
      <c r="M44" s="185"/>
      <c r="N44" s="185"/>
      <c r="O44" s="185"/>
    </row>
    <row r="45" spans="1:23" x14ac:dyDescent="0.2">
      <c r="A45" s="164">
        <f t="shared" si="3"/>
        <v>24</v>
      </c>
      <c r="B45" s="176">
        <f t="shared" si="4"/>
        <v>0.35499999999999998</v>
      </c>
      <c r="D45" s="188" t="s">
        <v>139</v>
      </c>
      <c r="E45" s="189" t="s">
        <v>140</v>
      </c>
      <c r="F45" s="190" t="s">
        <v>73</v>
      </c>
      <c r="G45" s="191">
        <v>4.4999999999999998E-2</v>
      </c>
      <c r="H45" s="192">
        <v>44.838145079999997</v>
      </c>
      <c r="I45" s="192">
        <f t="shared" si="5"/>
        <v>7.3152719999999993</v>
      </c>
      <c r="J45" s="193">
        <v>3.9E-2</v>
      </c>
      <c r="K45" s="192">
        <f t="shared" si="6"/>
        <v>46.586832738119995</v>
      </c>
      <c r="L45" s="183">
        <f t="shared" si="7"/>
        <v>1.7486876581199979</v>
      </c>
      <c r="M45" s="185"/>
      <c r="N45" s="185"/>
      <c r="O45" s="185"/>
    </row>
    <row r="46" spans="1:23" x14ac:dyDescent="0.2">
      <c r="A46" s="164">
        <f t="shared" si="3"/>
        <v>24</v>
      </c>
      <c r="B46" s="176">
        <f t="shared" si="4"/>
        <v>0.35499999999999998</v>
      </c>
      <c r="D46" s="188" t="s">
        <v>141</v>
      </c>
      <c r="E46" s="189" t="s">
        <v>140</v>
      </c>
      <c r="F46" s="190" t="s">
        <v>73</v>
      </c>
      <c r="G46" s="191">
        <v>5.3999999999999999E-2</v>
      </c>
      <c r="H46" s="192">
        <v>45.280939139999994</v>
      </c>
      <c r="I46" s="192">
        <f t="shared" si="5"/>
        <v>8.7783263999999992</v>
      </c>
      <c r="J46" s="193">
        <v>3.9E-2</v>
      </c>
      <c r="K46" s="192">
        <f t="shared" si="6"/>
        <v>47.04689576645999</v>
      </c>
      <c r="L46" s="183">
        <f t="shared" si="7"/>
        <v>1.765956626459996</v>
      </c>
      <c r="M46" s="185"/>
      <c r="N46" s="185"/>
      <c r="O46" s="185"/>
    </row>
    <row r="47" spans="1:23" ht="15.75" thickBot="1" x14ac:dyDescent="0.25">
      <c r="A47" s="164">
        <f t="shared" si="3"/>
        <v>24</v>
      </c>
      <c r="B47" s="176">
        <f t="shared" si="4"/>
        <v>0.35499999999999998</v>
      </c>
      <c r="D47" s="205" t="s">
        <v>142</v>
      </c>
      <c r="E47" s="206" t="s">
        <v>140</v>
      </c>
      <c r="F47" s="207" t="s">
        <v>73</v>
      </c>
      <c r="G47" s="208">
        <v>4.4999999999999998E-2</v>
      </c>
      <c r="H47" s="212">
        <v>44.691201360000001</v>
      </c>
      <c r="I47" s="212">
        <f t="shared" si="5"/>
        <v>7.3152719999999993</v>
      </c>
      <c r="J47" s="211">
        <v>3.9E-2</v>
      </c>
      <c r="K47" s="212">
        <f t="shared" si="6"/>
        <v>46.43415821304</v>
      </c>
      <c r="L47" s="183">
        <f t="shared" si="7"/>
        <v>1.742956853039999</v>
      </c>
    </row>
  </sheetData>
  <mergeCells count="7">
    <mergeCell ref="D2:W2"/>
    <mergeCell ref="K4:K5"/>
    <mergeCell ref="U4:U5"/>
    <mergeCell ref="T4:T5"/>
    <mergeCell ref="H4:H5"/>
    <mergeCell ref="W4:W5"/>
    <mergeCell ref="I4:I5"/>
  </mergeCells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"/>
  <sheetViews>
    <sheetView showGridLines="0" zoomScale="70" zoomScaleNormal="70" workbookViewId="0">
      <selection activeCell="AB1" sqref="AB1:AB1048576"/>
    </sheetView>
  </sheetViews>
  <sheetFormatPr defaultColWidth="8.85546875" defaultRowHeight="15" x14ac:dyDescent="0.2"/>
  <cols>
    <col min="1" max="1" width="8.85546875" style="137"/>
    <col min="2" max="2" width="33.7109375" style="137" bestFit="1" customWidth="1"/>
    <col min="3" max="10" width="0" style="137" hidden="1" customWidth="1"/>
    <col min="11" max="11" width="12.42578125" style="137" hidden="1" customWidth="1"/>
    <col min="12" max="15" width="10.7109375" style="137" customWidth="1"/>
    <col min="16" max="16" width="10.7109375" style="246" customWidth="1"/>
    <col min="17" max="27" width="10.7109375" style="137" hidden="1" customWidth="1"/>
    <col min="28" max="16384" width="8.85546875" style="137"/>
  </cols>
  <sheetData>
    <row r="1" spans="1:27" s="131" customFormat="1" ht="15.75" x14ac:dyDescent="0.25">
      <c r="A1" s="130"/>
      <c r="C1" s="132"/>
      <c r="E1" s="133"/>
      <c r="G1" s="132"/>
      <c r="P1" s="134"/>
      <c r="Q1" s="134"/>
      <c r="R1" s="134"/>
      <c r="S1" s="134"/>
      <c r="T1" s="134"/>
      <c r="U1" s="134"/>
      <c r="V1" s="134"/>
      <c r="W1" s="134"/>
      <c r="X1" s="134"/>
      <c r="Y1" s="134"/>
    </row>
    <row r="2" spans="1:27" s="131" customFormat="1" ht="26.25" x14ac:dyDescent="0.4">
      <c r="A2" s="130"/>
      <c r="B2" s="304" t="s">
        <v>193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</row>
    <row r="3" spans="1:27" s="131" customFormat="1" ht="15.75" hidden="1" x14ac:dyDescent="0.25">
      <c r="A3" s="130"/>
      <c r="C3" s="132"/>
      <c r="E3" s="133"/>
      <c r="G3" s="132"/>
      <c r="P3" s="134"/>
      <c r="Q3" s="40">
        <v>3.999971783511044</v>
      </c>
      <c r="R3" s="40">
        <v>3.5999746051599395</v>
      </c>
      <c r="S3" s="40">
        <v>3.2727041865090363</v>
      </c>
      <c r="T3" s="40">
        <v>1.999985891755522</v>
      </c>
      <c r="U3" s="40">
        <v>1.6363520932545181</v>
      </c>
      <c r="V3" s="41">
        <v>8.1829042763857753</v>
      </c>
      <c r="W3" s="41">
        <v>5.5856382252559724</v>
      </c>
      <c r="X3" s="41">
        <v>5.4552695175905175</v>
      </c>
      <c r="Y3" s="41">
        <v>3.27316171055431</v>
      </c>
    </row>
    <row r="4" spans="1:27" s="131" customFormat="1" ht="38.25" customHeight="1" thickBot="1" x14ac:dyDescent="0.3">
      <c r="A4" s="130"/>
      <c r="C4" s="132"/>
      <c r="E4" s="133"/>
      <c r="G4" s="132"/>
      <c r="P4" s="134"/>
      <c r="Q4" s="241"/>
      <c r="R4" s="241"/>
      <c r="S4" s="241"/>
      <c r="T4" s="241"/>
      <c r="U4" s="241"/>
      <c r="V4" s="30"/>
      <c r="W4" s="30"/>
      <c r="X4" s="30"/>
      <c r="Y4" s="30"/>
      <c r="Z4" s="249"/>
    </row>
    <row r="5" spans="1:27" s="131" customFormat="1" ht="31.5" customHeight="1" x14ac:dyDescent="0.25">
      <c r="A5" s="6"/>
      <c r="B5" s="135"/>
      <c r="C5" s="136"/>
      <c r="D5" s="135"/>
      <c r="E5" s="133"/>
      <c r="G5" s="136"/>
      <c r="H5" s="10"/>
      <c r="J5" s="125" t="s">
        <v>0</v>
      </c>
      <c r="K5" s="247" t="s">
        <v>1</v>
      </c>
      <c r="L5" s="305" t="s">
        <v>69</v>
      </c>
      <c r="M5" s="298" t="s">
        <v>195</v>
      </c>
      <c r="N5" s="298" t="s">
        <v>196</v>
      </c>
      <c r="O5" s="307" t="s">
        <v>197</v>
      </c>
      <c r="P5" s="302">
        <v>1</v>
      </c>
      <c r="Q5" s="300" t="s">
        <v>2</v>
      </c>
      <c r="R5" s="300" t="s">
        <v>3</v>
      </c>
      <c r="S5" s="300" t="s">
        <v>4</v>
      </c>
      <c r="T5" s="300" t="s">
        <v>5</v>
      </c>
      <c r="U5" s="300" t="s">
        <v>6</v>
      </c>
      <c r="V5" s="300" t="s">
        <v>7</v>
      </c>
      <c r="W5" s="300" t="s">
        <v>150</v>
      </c>
      <c r="X5" s="300" t="s">
        <v>8</v>
      </c>
      <c r="Y5" s="300" t="s">
        <v>9</v>
      </c>
      <c r="Z5" s="300" t="s">
        <v>10</v>
      </c>
      <c r="AA5" s="250"/>
    </row>
    <row r="6" spans="1:27" s="131" customFormat="1" ht="48" customHeight="1" thickBot="1" x14ac:dyDescent="0.3">
      <c r="A6" s="6"/>
      <c r="B6" s="10"/>
      <c r="C6" s="11"/>
      <c r="D6" s="10"/>
      <c r="E6" s="133"/>
      <c r="G6" s="11"/>
      <c r="H6" s="10"/>
      <c r="J6" s="126" t="s">
        <v>12</v>
      </c>
      <c r="K6" s="248" t="s">
        <v>123</v>
      </c>
      <c r="L6" s="306"/>
      <c r="M6" s="299"/>
      <c r="N6" s="299"/>
      <c r="O6" s="308"/>
      <c r="P6" s="303"/>
      <c r="Q6" s="312"/>
      <c r="R6" s="312">
        <v>10</v>
      </c>
      <c r="S6" s="312">
        <v>11</v>
      </c>
      <c r="T6" s="312">
        <v>18</v>
      </c>
      <c r="U6" s="312">
        <v>22</v>
      </c>
      <c r="V6" s="312">
        <v>4.3993860412369115</v>
      </c>
      <c r="W6" s="312"/>
      <c r="X6" s="312">
        <v>6.5990790618553676</v>
      </c>
      <c r="Y6" s="312">
        <v>10.998465103092279</v>
      </c>
      <c r="Z6" s="312"/>
      <c r="AA6" s="251"/>
    </row>
    <row r="7" spans="1:27" s="131" customFormat="1" ht="15.75" x14ac:dyDescent="0.25">
      <c r="A7" s="6"/>
      <c r="B7" s="10"/>
      <c r="C7" s="11"/>
      <c r="D7" s="10"/>
      <c r="E7" s="13"/>
      <c r="G7" s="11"/>
      <c r="H7" s="10"/>
      <c r="I7" s="13"/>
      <c r="J7" s="42" t="s">
        <v>13</v>
      </c>
      <c r="K7" s="31"/>
      <c r="P7" s="258"/>
      <c r="Q7" s="134"/>
      <c r="R7" s="134"/>
      <c r="S7" s="134"/>
      <c r="T7" s="134"/>
      <c r="U7" s="134"/>
      <c r="V7" s="134"/>
      <c r="W7" s="134"/>
      <c r="X7" s="134"/>
      <c r="Y7" s="134"/>
    </row>
    <row r="8" spans="1:27" s="131" customFormat="1" ht="15.75" x14ac:dyDescent="0.25">
      <c r="A8" s="135" t="s">
        <v>152</v>
      </c>
      <c r="B8" s="10"/>
      <c r="C8" s="11"/>
      <c r="D8" s="12"/>
      <c r="E8" s="13"/>
      <c r="G8" s="11"/>
      <c r="H8" s="11"/>
      <c r="I8" s="14"/>
      <c r="J8" s="15"/>
      <c r="K8" s="16"/>
      <c r="P8" s="258"/>
      <c r="Q8" s="135" t="s">
        <v>129</v>
      </c>
      <c r="R8" s="134"/>
      <c r="S8" s="134"/>
      <c r="T8" s="134"/>
      <c r="U8" s="134"/>
      <c r="V8" s="134"/>
      <c r="W8" s="134"/>
      <c r="X8" s="134"/>
      <c r="Y8" s="134"/>
    </row>
    <row r="9" spans="1:27" s="131" customFormat="1" ht="16.5" thickBot="1" x14ac:dyDescent="0.3">
      <c r="A9" s="135"/>
      <c r="B9" s="10"/>
      <c r="C9" s="11"/>
      <c r="D9" s="12"/>
      <c r="E9" s="13"/>
      <c r="G9" s="11"/>
      <c r="H9" s="11"/>
      <c r="I9" s="14"/>
      <c r="J9" s="15"/>
      <c r="K9" s="16"/>
      <c r="P9" s="258"/>
      <c r="Q9" s="134"/>
      <c r="R9" s="134"/>
      <c r="S9" s="17"/>
      <c r="T9" s="134"/>
      <c r="U9" s="17"/>
      <c r="V9" s="134"/>
      <c r="W9" s="134"/>
      <c r="X9" s="134"/>
      <c r="Y9" s="134"/>
    </row>
    <row r="10" spans="1:27" x14ac:dyDescent="0.2">
      <c r="B10" s="140" t="s">
        <v>154</v>
      </c>
      <c r="C10" s="141"/>
      <c r="D10" s="141"/>
      <c r="E10" s="141"/>
      <c r="F10" s="141"/>
      <c r="G10" s="141"/>
      <c r="H10" s="141"/>
      <c r="I10" s="141"/>
      <c r="J10" s="148"/>
      <c r="L10" s="145">
        <v>68.556755100000004</v>
      </c>
      <c r="M10" s="145">
        <v>508.94965080000003</v>
      </c>
      <c r="N10" s="158">
        <v>3.9E-2</v>
      </c>
      <c r="O10" s="252">
        <f>M10*(1+N10)</f>
        <v>528.79868718119997</v>
      </c>
      <c r="P10" s="259">
        <f>O10-M10</f>
        <v>19.849036381199937</v>
      </c>
      <c r="Q10" s="255"/>
      <c r="R10" s="161"/>
      <c r="S10" s="161"/>
      <c r="T10" s="161"/>
      <c r="U10" s="161">
        <f>ROUND(($O10/U$3),2)</f>
        <v>323.16000000000003</v>
      </c>
      <c r="V10" s="161"/>
      <c r="W10" s="161"/>
      <c r="X10" s="161"/>
      <c r="Y10" s="161"/>
      <c r="Z10" s="161"/>
      <c r="AA10" s="138"/>
    </row>
    <row r="11" spans="1:27" x14ac:dyDescent="0.2">
      <c r="B11" s="142" t="s">
        <v>155</v>
      </c>
      <c r="C11" s="139"/>
      <c r="D11" s="139"/>
      <c r="E11" s="139"/>
      <c r="F11" s="139"/>
      <c r="G11" s="139"/>
      <c r="H11" s="139"/>
      <c r="I11" s="139"/>
      <c r="J11" s="149"/>
      <c r="L11" s="146">
        <v>68.556755100000004</v>
      </c>
      <c r="M11" s="146">
        <v>483.59797170000002</v>
      </c>
      <c r="N11" s="159">
        <v>3.9E-2</v>
      </c>
      <c r="O11" s="253">
        <f t="shared" ref="O11:O15" si="0">M11*(1+N11)</f>
        <v>502.4582925963</v>
      </c>
      <c r="P11" s="260">
        <f t="shared" ref="P11:P15" si="1">O11-M11</f>
        <v>18.860320896299982</v>
      </c>
      <c r="Q11" s="256"/>
      <c r="R11" s="162"/>
      <c r="S11" s="162"/>
      <c r="T11" s="162"/>
      <c r="U11" s="162"/>
      <c r="V11" s="162"/>
      <c r="W11" s="162"/>
      <c r="X11" s="162"/>
      <c r="Y11" s="162">
        <f>ROUND(($O11/Y$3),2)</f>
        <v>153.51</v>
      </c>
      <c r="Z11" s="162"/>
      <c r="AA11" s="138"/>
    </row>
    <row r="12" spans="1:27" x14ac:dyDescent="0.2">
      <c r="B12" s="142" t="s">
        <v>157</v>
      </c>
      <c r="C12" s="139"/>
      <c r="D12" s="139"/>
      <c r="E12" s="139"/>
      <c r="F12" s="139"/>
      <c r="G12" s="139"/>
      <c r="H12" s="139"/>
      <c r="I12" s="139"/>
      <c r="J12" s="149"/>
      <c r="L12" s="146">
        <v>68.556755100000004</v>
      </c>
      <c r="M12" s="146">
        <v>488.04270210000004</v>
      </c>
      <c r="N12" s="159">
        <v>3.9E-2</v>
      </c>
      <c r="O12" s="253">
        <f t="shared" si="0"/>
        <v>507.07636748189998</v>
      </c>
      <c r="P12" s="260">
        <f t="shared" si="1"/>
        <v>19.033665381899937</v>
      </c>
      <c r="Q12" s="256"/>
      <c r="R12" s="162"/>
      <c r="S12" s="162"/>
      <c r="T12" s="162"/>
      <c r="U12" s="162"/>
      <c r="V12" s="162"/>
      <c r="W12" s="162"/>
      <c r="X12" s="162"/>
      <c r="Y12" s="162">
        <f>ROUND(($O12/Y$3),2)</f>
        <v>154.91999999999999</v>
      </c>
      <c r="Z12" s="162"/>
      <c r="AA12" s="138"/>
    </row>
    <row r="13" spans="1:27" x14ac:dyDescent="0.2">
      <c r="B13" s="142" t="s">
        <v>159</v>
      </c>
      <c r="C13" s="139"/>
      <c r="D13" s="139"/>
      <c r="E13" s="139"/>
      <c r="F13" s="139"/>
      <c r="G13" s="139"/>
      <c r="H13" s="139"/>
      <c r="I13" s="139"/>
      <c r="J13" s="149"/>
      <c r="L13" s="146">
        <v>68.556755100000004</v>
      </c>
      <c r="M13" s="146">
        <v>504.74154030000005</v>
      </c>
      <c r="N13" s="159">
        <v>3.9E-2</v>
      </c>
      <c r="O13" s="253">
        <f t="shared" si="0"/>
        <v>524.42646037170005</v>
      </c>
      <c r="P13" s="260">
        <f t="shared" si="1"/>
        <v>19.684920071699992</v>
      </c>
      <c r="Q13" s="256"/>
      <c r="R13" s="162"/>
      <c r="S13" s="162"/>
      <c r="T13" s="162"/>
      <c r="U13" s="162"/>
      <c r="V13" s="162"/>
      <c r="W13" s="162"/>
      <c r="X13" s="162"/>
      <c r="Y13" s="162">
        <f>ROUND(($O13/Y$3),2)</f>
        <v>160.22</v>
      </c>
      <c r="Z13" s="162"/>
      <c r="AA13" s="138"/>
    </row>
    <row r="14" spans="1:27" x14ac:dyDescent="0.2">
      <c r="B14" s="142" t="s">
        <v>158</v>
      </c>
      <c r="C14" s="139"/>
      <c r="D14" s="139"/>
      <c r="E14" s="139"/>
      <c r="F14" s="139"/>
      <c r="G14" s="139"/>
      <c r="H14" s="139"/>
      <c r="I14" s="139"/>
      <c r="J14" s="149"/>
      <c r="L14" s="146">
        <v>68.556755100000004</v>
      </c>
      <c r="M14" s="146">
        <v>487.11248820000003</v>
      </c>
      <c r="N14" s="159">
        <v>3.9E-2</v>
      </c>
      <c r="O14" s="253">
        <f t="shared" si="0"/>
        <v>506.10987523979998</v>
      </c>
      <c r="P14" s="260">
        <f t="shared" si="1"/>
        <v>18.997387039799946</v>
      </c>
      <c r="Q14" s="256"/>
      <c r="R14" s="162"/>
      <c r="S14" s="162"/>
      <c r="T14" s="162"/>
      <c r="U14" s="162"/>
      <c r="V14" s="162"/>
      <c r="W14" s="162"/>
      <c r="X14" s="162"/>
      <c r="Y14" s="162">
        <f>ROUND(($O14/Y$3),2)</f>
        <v>154.62</v>
      </c>
      <c r="Z14" s="162"/>
      <c r="AA14" s="138"/>
    </row>
    <row r="15" spans="1:27" ht="15.75" thickBot="1" x14ac:dyDescent="0.25">
      <c r="B15" s="143" t="s">
        <v>153</v>
      </c>
      <c r="C15" s="144"/>
      <c r="D15" s="144"/>
      <c r="E15" s="144"/>
      <c r="F15" s="144"/>
      <c r="G15" s="144"/>
      <c r="H15" s="144"/>
      <c r="I15" s="144"/>
      <c r="J15" s="150"/>
      <c r="L15" s="147">
        <v>68.556755100000004</v>
      </c>
      <c r="M15" s="147">
        <v>476.43124290000003</v>
      </c>
      <c r="N15" s="160">
        <v>3.9E-2</v>
      </c>
      <c r="O15" s="254">
        <f t="shared" si="0"/>
        <v>495.01206137309998</v>
      </c>
      <c r="P15" s="261">
        <f t="shared" si="1"/>
        <v>18.580818473099953</v>
      </c>
      <c r="Q15" s="257"/>
      <c r="R15" s="163"/>
      <c r="S15" s="163"/>
      <c r="T15" s="163"/>
      <c r="U15" s="163"/>
      <c r="V15" s="163"/>
      <c r="W15" s="163"/>
      <c r="X15" s="163"/>
      <c r="Y15" s="163">
        <f>ROUND(($O15/Y$3),2)</f>
        <v>151.22999999999999</v>
      </c>
      <c r="Z15" s="163"/>
      <c r="AA15" s="138"/>
    </row>
  </sheetData>
  <sortState ref="B11:B16">
    <sortCondition ref="B11"/>
  </sortState>
  <mergeCells count="16">
    <mergeCell ref="N5:N6"/>
    <mergeCell ref="P5:P6"/>
    <mergeCell ref="L5:L6"/>
    <mergeCell ref="B2:AA2"/>
    <mergeCell ref="X5:X6"/>
    <mergeCell ref="Y5:Y6"/>
    <mergeCell ref="Z5:Z6"/>
    <mergeCell ref="M5:M6"/>
    <mergeCell ref="O5:O6"/>
    <mergeCell ref="Q5:Q6"/>
    <mergeCell ref="R5:R6"/>
    <mergeCell ref="S5:S6"/>
    <mergeCell ref="T5:T6"/>
    <mergeCell ref="U5:U6"/>
    <mergeCell ref="V5:V6"/>
    <mergeCell ref="W5:W6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8"/>
  <sheetViews>
    <sheetView zoomScale="70" zoomScaleNormal="70" workbookViewId="0">
      <selection activeCell="K28" sqref="K28:K29"/>
    </sheetView>
  </sheetViews>
  <sheetFormatPr defaultColWidth="9.140625" defaultRowHeight="15" x14ac:dyDescent="0.2"/>
  <cols>
    <col min="1" max="1" width="4.7109375" style="164" customWidth="1"/>
    <col min="2" max="2" width="35.7109375" style="164" customWidth="1"/>
    <col min="3" max="4" width="9.140625" style="174"/>
    <col min="5" max="5" width="0" style="174" hidden="1" customWidth="1"/>
    <col min="6" max="9" width="10.7109375" style="164" customWidth="1"/>
    <col min="10" max="10" width="5.5703125" style="164" customWidth="1"/>
    <col min="11" max="11" width="35.5703125" style="164" customWidth="1"/>
    <col min="12" max="18" width="10.7109375" style="164" customWidth="1"/>
    <col min="19" max="16384" width="9.140625" style="164"/>
  </cols>
  <sheetData>
    <row r="2" spans="1:24" x14ac:dyDescent="0.2">
      <c r="B2" s="309" t="s">
        <v>193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</row>
    <row r="3" spans="1:24" ht="15.75" thickBot="1" x14ac:dyDescent="0.25">
      <c r="C3" s="164"/>
      <c r="D3" s="164"/>
      <c r="E3" s="164"/>
    </row>
    <row r="4" spans="1:24" ht="73.5" customHeight="1" thickBot="1" x14ac:dyDescent="0.3">
      <c r="C4" s="166"/>
      <c r="D4" s="166"/>
      <c r="E4" s="167" t="s">
        <v>0</v>
      </c>
      <c r="F4" s="298" t="s">
        <v>195</v>
      </c>
      <c r="G4" s="298" t="s">
        <v>196</v>
      </c>
      <c r="H4" s="307" t="s">
        <v>197</v>
      </c>
      <c r="I4" s="313">
        <v>1</v>
      </c>
      <c r="J4" s="280"/>
      <c r="K4" s="169"/>
      <c r="L4" s="169"/>
      <c r="M4" s="169"/>
      <c r="N4" s="167" t="s">
        <v>0</v>
      </c>
      <c r="O4" s="298" t="s">
        <v>195</v>
      </c>
      <c r="P4" s="298" t="s">
        <v>196</v>
      </c>
      <c r="Q4" s="307" t="s">
        <v>197</v>
      </c>
      <c r="R4" s="313">
        <v>1</v>
      </c>
    </row>
    <row r="5" spans="1:24" ht="16.5" thickBot="1" x14ac:dyDescent="0.3">
      <c r="B5" s="170" t="s">
        <v>160</v>
      </c>
      <c r="C5" s="171" t="s">
        <v>11</v>
      </c>
      <c r="D5" s="166"/>
      <c r="E5" s="172" t="s">
        <v>12</v>
      </c>
      <c r="F5" s="299"/>
      <c r="G5" s="299"/>
      <c r="H5" s="308"/>
      <c r="I5" s="314"/>
      <c r="J5" s="279"/>
      <c r="K5" s="278" t="s">
        <v>161</v>
      </c>
      <c r="L5" s="173" t="s">
        <v>11</v>
      </c>
      <c r="M5" s="169"/>
      <c r="N5" s="172" t="s">
        <v>12</v>
      </c>
      <c r="O5" s="299"/>
      <c r="P5" s="299"/>
      <c r="Q5" s="308"/>
      <c r="R5" s="314"/>
    </row>
    <row r="6" spans="1:24" ht="15.75" thickBot="1" x14ac:dyDescent="0.25">
      <c r="I6" s="284"/>
      <c r="J6" s="175"/>
      <c r="R6" s="288"/>
    </row>
    <row r="7" spans="1:24" ht="15.75" x14ac:dyDescent="0.25">
      <c r="A7" s="175"/>
      <c r="B7" s="177" t="s">
        <v>176</v>
      </c>
      <c r="C7" s="178" t="s">
        <v>89</v>
      </c>
      <c r="D7" s="179" t="s">
        <v>163</v>
      </c>
      <c r="E7" s="180"/>
      <c r="F7" s="262">
        <v>17.860293026188078</v>
      </c>
      <c r="G7" s="263">
        <v>3.9E-2</v>
      </c>
      <c r="H7" s="281">
        <f>F7*(1+G7)</f>
        <v>18.556844454209411</v>
      </c>
      <c r="I7" s="285">
        <f>H7-F7</f>
        <v>0.69655142802133341</v>
      </c>
      <c r="J7" s="183"/>
      <c r="K7" s="177" t="s">
        <v>156</v>
      </c>
      <c r="L7" s="178" t="s">
        <v>74</v>
      </c>
      <c r="M7" s="178" t="s">
        <v>171</v>
      </c>
      <c r="N7" s="264"/>
      <c r="O7" s="265">
        <v>17.846868478210325</v>
      </c>
      <c r="P7" s="266">
        <v>3.9E-2</v>
      </c>
      <c r="Q7" s="281">
        <f>O7*(1+P7)</f>
        <v>18.542896348860527</v>
      </c>
      <c r="R7" s="289">
        <f>Q7-O7</f>
        <v>0.69602787065020166</v>
      </c>
      <c r="S7" s="187"/>
      <c r="T7" s="187"/>
      <c r="U7" s="187"/>
      <c r="V7" s="187"/>
      <c r="W7" s="187"/>
      <c r="X7" s="187"/>
    </row>
    <row r="8" spans="1:24" ht="15.75" x14ac:dyDescent="0.25">
      <c r="A8" s="175"/>
      <c r="B8" s="188" t="s">
        <v>177</v>
      </c>
      <c r="C8" s="189" t="s">
        <v>89</v>
      </c>
      <c r="D8" s="190" t="s">
        <v>73</v>
      </c>
      <c r="E8" s="191"/>
      <c r="F8" s="202">
        <v>31.931846178564236</v>
      </c>
      <c r="G8" s="267">
        <v>3.9E-2</v>
      </c>
      <c r="H8" s="282">
        <f t="shared" ref="H8:H38" si="0">F8*(1+G8)</f>
        <v>33.177188179528237</v>
      </c>
      <c r="I8" s="286">
        <f t="shared" ref="I8:I38" si="1">H8-F8</f>
        <v>1.2453420009640013</v>
      </c>
      <c r="J8" s="183"/>
      <c r="K8" s="194" t="s">
        <v>156</v>
      </c>
      <c r="L8" s="195" t="s">
        <v>74</v>
      </c>
      <c r="M8" s="195" t="s">
        <v>73</v>
      </c>
      <c r="N8" s="268"/>
      <c r="O8" s="269">
        <v>18.148399305136525</v>
      </c>
      <c r="P8" s="270">
        <v>3.9E-2</v>
      </c>
      <c r="Q8" s="282">
        <f t="shared" ref="Q8:Q22" si="2">O8*(1+P8)</f>
        <v>18.856186878036848</v>
      </c>
      <c r="R8" s="290">
        <f t="shared" ref="R8:R22" si="3">Q8-O8</f>
        <v>0.70778757290032246</v>
      </c>
      <c r="S8" s="199"/>
      <c r="T8" s="199"/>
      <c r="U8" s="199"/>
      <c r="V8" s="187"/>
      <c r="W8" s="199"/>
      <c r="X8" s="199"/>
    </row>
    <row r="9" spans="1:24" x14ac:dyDescent="0.2">
      <c r="A9" s="175"/>
      <c r="B9" s="188" t="s">
        <v>178</v>
      </c>
      <c r="C9" s="189" t="s">
        <v>164</v>
      </c>
      <c r="D9" s="190" t="s">
        <v>165</v>
      </c>
      <c r="E9" s="191"/>
      <c r="F9" s="202">
        <v>20.641199778564236</v>
      </c>
      <c r="G9" s="267">
        <v>3.9E-2</v>
      </c>
      <c r="H9" s="282">
        <f t="shared" si="0"/>
        <v>21.44620656992824</v>
      </c>
      <c r="I9" s="286">
        <f t="shared" si="1"/>
        <v>0.80500679136400421</v>
      </c>
      <c r="J9" s="183"/>
      <c r="K9" s="194" t="s">
        <v>156</v>
      </c>
      <c r="L9" s="195" t="s">
        <v>89</v>
      </c>
      <c r="M9" s="195" t="s">
        <v>73</v>
      </c>
      <c r="N9" s="268"/>
      <c r="O9" s="269">
        <v>31.669139778564237</v>
      </c>
      <c r="P9" s="270">
        <v>3.9E-2</v>
      </c>
      <c r="Q9" s="282">
        <f t="shared" si="2"/>
        <v>32.904236229928237</v>
      </c>
      <c r="R9" s="290">
        <f t="shared" si="3"/>
        <v>1.2350964513640008</v>
      </c>
      <c r="S9" s="200"/>
      <c r="T9" s="200"/>
      <c r="U9" s="200"/>
      <c r="V9" s="200"/>
      <c r="W9" s="201"/>
      <c r="X9" s="201"/>
    </row>
    <row r="10" spans="1:24" x14ac:dyDescent="0.2">
      <c r="A10" s="175"/>
      <c r="B10" s="188" t="s">
        <v>178</v>
      </c>
      <c r="C10" s="195" t="s">
        <v>166</v>
      </c>
      <c r="D10" s="196" t="s">
        <v>93</v>
      </c>
      <c r="E10" s="197"/>
      <c r="F10" s="198">
        <v>20.641199778564236</v>
      </c>
      <c r="G10" s="193">
        <v>3.9E-2</v>
      </c>
      <c r="H10" s="282">
        <f t="shared" si="0"/>
        <v>21.44620656992824</v>
      </c>
      <c r="I10" s="286">
        <f t="shared" si="1"/>
        <v>0.80500679136400421</v>
      </c>
      <c r="J10" s="183"/>
      <c r="K10" s="194" t="s">
        <v>156</v>
      </c>
      <c r="L10" s="195" t="s">
        <v>81</v>
      </c>
      <c r="M10" s="195" t="s">
        <v>73</v>
      </c>
      <c r="N10" s="268"/>
      <c r="O10" s="269">
        <v>32.559957048448972</v>
      </c>
      <c r="P10" s="270">
        <v>3.9E-2</v>
      </c>
      <c r="Q10" s="282">
        <f t="shared" si="2"/>
        <v>33.829795373338477</v>
      </c>
      <c r="R10" s="290">
        <f t="shared" si="3"/>
        <v>1.2698383248895055</v>
      </c>
      <c r="S10" s="200"/>
      <c r="T10" s="200"/>
      <c r="U10" s="200"/>
      <c r="V10" s="200"/>
      <c r="W10" s="201"/>
      <c r="X10" s="201"/>
    </row>
    <row r="11" spans="1:24" x14ac:dyDescent="0.2">
      <c r="A11" s="175"/>
      <c r="B11" s="188" t="s">
        <v>179</v>
      </c>
      <c r="C11" s="189" t="s">
        <v>89</v>
      </c>
      <c r="D11" s="190" t="s">
        <v>73</v>
      </c>
      <c r="E11" s="191"/>
      <c r="F11" s="202">
        <v>24.733199778564234</v>
      </c>
      <c r="G11" s="267">
        <v>3.9E-2</v>
      </c>
      <c r="H11" s="282">
        <f t="shared" si="0"/>
        <v>25.697794569928238</v>
      </c>
      <c r="I11" s="286">
        <f t="shared" si="1"/>
        <v>0.96459479136400361</v>
      </c>
      <c r="J11" s="183"/>
      <c r="K11" s="194" t="s">
        <v>155</v>
      </c>
      <c r="L11" s="195" t="s">
        <v>89</v>
      </c>
      <c r="M11" s="195" t="s">
        <v>73</v>
      </c>
      <c r="N11" s="268"/>
      <c r="O11" s="269">
        <v>35.190714978564237</v>
      </c>
      <c r="P11" s="270">
        <v>3.9E-2</v>
      </c>
      <c r="Q11" s="282">
        <f t="shared" si="2"/>
        <v>36.563152862728238</v>
      </c>
      <c r="R11" s="290">
        <f t="shared" si="3"/>
        <v>1.3724378841640004</v>
      </c>
      <c r="S11" s="200"/>
      <c r="T11" s="200"/>
      <c r="U11" s="200"/>
      <c r="V11" s="200"/>
      <c r="W11" s="201"/>
      <c r="X11" s="201"/>
    </row>
    <row r="12" spans="1:24" x14ac:dyDescent="0.2">
      <c r="A12" s="175"/>
      <c r="B12" s="188" t="s">
        <v>175</v>
      </c>
      <c r="C12" s="189" t="s">
        <v>89</v>
      </c>
      <c r="D12" s="190" t="s">
        <v>163</v>
      </c>
      <c r="E12" s="191"/>
      <c r="F12" s="202">
        <v>21.083049926188082</v>
      </c>
      <c r="G12" s="267">
        <v>3.9E-2</v>
      </c>
      <c r="H12" s="282">
        <f t="shared" si="0"/>
        <v>21.905288873309416</v>
      </c>
      <c r="I12" s="286">
        <f t="shared" si="1"/>
        <v>0.82223894712133472</v>
      </c>
      <c r="J12" s="183"/>
      <c r="K12" s="194" t="s">
        <v>172</v>
      </c>
      <c r="L12" s="195" t="s">
        <v>78</v>
      </c>
      <c r="M12" s="195" t="s">
        <v>73</v>
      </c>
      <c r="N12" s="268"/>
      <c r="O12" s="269">
        <v>32.5214800538524</v>
      </c>
      <c r="P12" s="270">
        <v>3.9E-2</v>
      </c>
      <c r="Q12" s="282">
        <f t="shared" si="2"/>
        <v>33.789817775952642</v>
      </c>
      <c r="R12" s="290">
        <f t="shared" si="3"/>
        <v>1.2683377221002416</v>
      </c>
      <c r="S12" s="200"/>
      <c r="T12" s="200"/>
      <c r="U12" s="200"/>
      <c r="V12" s="200"/>
      <c r="W12" s="201"/>
      <c r="X12" s="201"/>
    </row>
    <row r="13" spans="1:24" x14ac:dyDescent="0.2">
      <c r="A13" s="175"/>
      <c r="B13" s="188" t="s">
        <v>180</v>
      </c>
      <c r="C13" s="189" t="s">
        <v>78</v>
      </c>
      <c r="D13" s="190" t="s">
        <v>73</v>
      </c>
      <c r="E13" s="191"/>
      <c r="F13" s="202">
        <v>30.140754453852395</v>
      </c>
      <c r="G13" s="267">
        <v>3.9E-2</v>
      </c>
      <c r="H13" s="282">
        <f t="shared" si="0"/>
        <v>31.316243877552637</v>
      </c>
      <c r="I13" s="286">
        <f t="shared" si="1"/>
        <v>1.1754894237002418</v>
      </c>
      <c r="J13" s="183"/>
      <c r="K13" s="194" t="s">
        <v>172</v>
      </c>
      <c r="L13" s="189" t="s">
        <v>74</v>
      </c>
      <c r="M13" s="189" t="s">
        <v>73</v>
      </c>
      <c r="N13" s="271"/>
      <c r="O13" s="272">
        <v>45.740959905136528</v>
      </c>
      <c r="P13" s="273">
        <v>3.9E-2</v>
      </c>
      <c r="Q13" s="282">
        <f t="shared" si="2"/>
        <v>47.524857341436849</v>
      </c>
      <c r="R13" s="290">
        <f t="shared" si="3"/>
        <v>1.7838974363003217</v>
      </c>
      <c r="S13" s="200"/>
      <c r="T13" s="200"/>
      <c r="U13" s="200"/>
      <c r="V13" s="200"/>
      <c r="W13" s="201"/>
      <c r="X13" s="201"/>
    </row>
    <row r="14" spans="1:24" x14ac:dyDescent="0.2">
      <c r="A14" s="175"/>
      <c r="B14" s="188" t="s">
        <v>181</v>
      </c>
      <c r="C14" s="189" t="s">
        <v>89</v>
      </c>
      <c r="D14" s="190" t="s">
        <v>84</v>
      </c>
      <c r="E14" s="191"/>
      <c r="F14" s="202">
        <v>25.755726189282118</v>
      </c>
      <c r="G14" s="193">
        <v>3.9E-2</v>
      </c>
      <c r="H14" s="282">
        <f t="shared" si="0"/>
        <v>26.760199510664119</v>
      </c>
      <c r="I14" s="286">
        <f t="shared" si="1"/>
        <v>1.004473321382001</v>
      </c>
      <c r="J14" s="183"/>
      <c r="K14" s="194" t="s">
        <v>172</v>
      </c>
      <c r="L14" s="189" t="s">
        <v>89</v>
      </c>
      <c r="M14" s="189" t="s">
        <v>73</v>
      </c>
      <c r="N14" s="271"/>
      <c r="O14" s="272">
        <v>25.119075378564233</v>
      </c>
      <c r="P14" s="273">
        <v>3.9E-2</v>
      </c>
      <c r="Q14" s="282">
        <f t="shared" si="2"/>
        <v>26.098719318328236</v>
      </c>
      <c r="R14" s="290">
        <f t="shared" si="3"/>
        <v>0.97964393976400288</v>
      </c>
      <c r="S14" s="200"/>
      <c r="T14" s="200"/>
      <c r="U14" s="200"/>
      <c r="V14" s="200"/>
      <c r="W14" s="201"/>
      <c r="X14" s="201"/>
    </row>
    <row r="15" spans="1:24" x14ac:dyDescent="0.2">
      <c r="A15" s="175"/>
      <c r="B15" s="188" t="s">
        <v>173</v>
      </c>
      <c r="C15" s="189" t="s">
        <v>81</v>
      </c>
      <c r="D15" s="190" t="s">
        <v>84</v>
      </c>
      <c r="E15" s="191"/>
      <c r="F15" s="202">
        <v>23.196021174224487</v>
      </c>
      <c r="G15" s="267">
        <v>3.9E-2</v>
      </c>
      <c r="H15" s="282">
        <f t="shared" si="0"/>
        <v>24.100666000019242</v>
      </c>
      <c r="I15" s="286">
        <f t="shared" si="1"/>
        <v>0.90464482579475458</v>
      </c>
      <c r="J15" s="183"/>
      <c r="K15" s="188" t="s">
        <v>173</v>
      </c>
      <c r="L15" s="189" t="s">
        <v>78</v>
      </c>
      <c r="M15" s="189" t="s">
        <v>73</v>
      </c>
      <c r="N15" s="271"/>
      <c r="O15" s="272">
        <v>20.677288353852397</v>
      </c>
      <c r="P15" s="273">
        <v>3.9E-2</v>
      </c>
      <c r="Q15" s="282">
        <f t="shared" si="2"/>
        <v>21.483702599652638</v>
      </c>
      <c r="R15" s="290">
        <f t="shared" si="3"/>
        <v>0.80641424580024079</v>
      </c>
      <c r="S15" s="200"/>
      <c r="T15" s="200"/>
      <c r="U15" s="200"/>
      <c r="V15" s="200"/>
      <c r="W15" s="201"/>
      <c r="X15" s="201"/>
    </row>
    <row r="16" spans="1:24" x14ac:dyDescent="0.2">
      <c r="A16" s="175"/>
      <c r="B16" s="188" t="s">
        <v>173</v>
      </c>
      <c r="C16" s="189" t="s">
        <v>74</v>
      </c>
      <c r="D16" s="190" t="s">
        <v>167</v>
      </c>
      <c r="E16" s="191"/>
      <c r="F16" s="202">
        <v>13.013893053852396</v>
      </c>
      <c r="G16" s="267">
        <v>3.9E-2</v>
      </c>
      <c r="H16" s="282">
        <f t="shared" si="0"/>
        <v>13.521434882952638</v>
      </c>
      <c r="I16" s="286">
        <f t="shared" si="1"/>
        <v>0.50754182910024248</v>
      </c>
      <c r="J16" s="183"/>
      <c r="K16" s="188" t="s">
        <v>173</v>
      </c>
      <c r="L16" s="189" t="s">
        <v>74</v>
      </c>
      <c r="M16" s="189" t="s">
        <v>73</v>
      </c>
      <c r="N16" s="271"/>
      <c r="O16" s="272">
        <v>30.812014005136529</v>
      </c>
      <c r="P16" s="273">
        <v>3.9E-2</v>
      </c>
      <c r="Q16" s="282">
        <f t="shared" si="2"/>
        <v>32.013682551336849</v>
      </c>
      <c r="R16" s="290">
        <f t="shared" si="3"/>
        <v>1.2016685462003203</v>
      </c>
      <c r="S16" s="200"/>
      <c r="T16" s="200"/>
      <c r="U16" s="200"/>
      <c r="V16" s="200"/>
      <c r="W16" s="201"/>
      <c r="X16" s="201"/>
    </row>
    <row r="17" spans="1:24" x14ac:dyDescent="0.2">
      <c r="A17" s="175"/>
      <c r="B17" s="188" t="s">
        <v>173</v>
      </c>
      <c r="C17" s="189" t="s">
        <v>86</v>
      </c>
      <c r="D17" s="190" t="s">
        <v>168</v>
      </c>
      <c r="E17" s="191"/>
      <c r="F17" s="202">
        <v>18.705926289282118</v>
      </c>
      <c r="G17" s="267">
        <v>3.9E-2</v>
      </c>
      <c r="H17" s="282">
        <f t="shared" si="0"/>
        <v>19.435457414564119</v>
      </c>
      <c r="I17" s="286">
        <f t="shared" si="1"/>
        <v>0.72953112528200137</v>
      </c>
      <c r="J17" s="183"/>
      <c r="K17" s="188" t="s">
        <v>173</v>
      </c>
      <c r="L17" s="189" t="s">
        <v>89</v>
      </c>
      <c r="M17" s="189" t="s">
        <v>73</v>
      </c>
      <c r="N17" s="271"/>
      <c r="O17" s="272">
        <v>35.243297178564234</v>
      </c>
      <c r="P17" s="273">
        <v>3.9E-2</v>
      </c>
      <c r="Q17" s="282">
        <f t="shared" si="2"/>
        <v>36.617785768528236</v>
      </c>
      <c r="R17" s="290">
        <f t="shared" si="3"/>
        <v>1.3744885899640025</v>
      </c>
      <c r="S17" s="200"/>
      <c r="T17" s="200"/>
      <c r="U17" s="200"/>
      <c r="V17" s="200"/>
      <c r="W17" s="201"/>
      <c r="X17" s="201"/>
    </row>
    <row r="18" spans="1:24" x14ac:dyDescent="0.2">
      <c r="A18" s="175"/>
      <c r="B18" s="188" t="s">
        <v>173</v>
      </c>
      <c r="C18" s="189" t="s">
        <v>78</v>
      </c>
      <c r="D18" s="190" t="s">
        <v>73</v>
      </c>
      <c r="E18" s="191"/>
      <c r="F18" s="202">
        <v>30.140754453852395</v>
      </c>
      <c r="G18" s="267">
        <v>3.9E-2</v>
      </c>
      <c r="H18" s="282">
        <f t="shared" si="0"/>
        <v>31.316243877552637</v>
      </c>
      <c r="I18" s="286">
        <f t="shared" si="1"/>
        <v>1.1754894237002418</v>
      </c>
      <c r="J18" s="183"/>
      <c r="K18" s="188" t="s">
        <v>173</v>
      </c>
      <c r="L18" s="189" t="s">
        <v>74</v>
      </c>
      <c r="M18" s="189" t="s">
        <v>171</v>
      </c>
      <c r="N18" s="271"/>
      <c r="O18" s="272">
        <v>12.37565987821033</v>
      </c>
      <c r="P18" s="273">
        <v>3.9E-2</v>
      </c>
      <c r="Q18" s="282">
        <f t="shared" si="2"/>
        <v>12.858310613460532</v>
      </c>
      <c r="R18" s="290">
        <f t="shared" si="3"/>
        <v>0.48265073525020163</v>
      </c>
      <c r="S18" s="200"/>
      <c r="T18" s="200"/>
      <c r="U18" s="200"/>
      <c r="V18" s="200"/>
      <c r="W18" s="201"/>
      <c r="X18" s="201"/>
    </row>
    <row r="19" spans="1:24" x14ac:dyDescent="0.2">
      <c r="A19" s="175"/>
      <c r="B19" s="188" t="s">
        <v>173</v>
      </c>
      <c r="C19" s="189" t="s">
        <v>169</v>
      </c>
      <c r="D19" s="190" t="s">
        <v>93</v>
      </c>
      <c r="E19" s="191"/>
      <c r="F19" s="202">
        <v>19.221722889282116</v>
      </c>
      <c r="G19" s="267">
        <v>3.9E-2</v>
      </c>
      <c r="H19" s="282">
        <f t="shared" si="0"/>
        <v>19.971370081964118</v>
      </c>
      <c r="I19" s="286">
        <f t="shared" si="1"/>
        <v>0.74964719268200142</v>
      </c>
      <c r="J19" s="183"/>
      <c r="K19" s="188" t="s">
        <v>173</v>
      </c>
      <c r="L19" s="189" t="s">
        <v>74</v>
      </c>
      <c r="M19" s="189" t="s">
        <v>168</v>
      </c>
      <c r="N19" s="271"/>
      <c r="O19" s="272">
        <v>30.781959837613776</v>
      </c>
      <c r="P19" s="273">
        <v>3.9E-2</v>
      </c>
      <c r="Q19" s="282">
        <f t="shared" si="2"/>
        <v>31.982456271280711</v>
      </c>
      <c r="R19" s="290">
        <f t="shared" si="3"/>
        <v>1.2004964336669346</v>
      </c>
    </row>
    <row r="20" spans="1:24" x14ac:dyDescent="0.2">
      <c r="A20" s="175"/>
      <c r="B20" s="188" t="s">
        <v>173</v>
      </c>
      <c r="C20" s="189" t="s">
        <v>89</v>
      </c>
      <c r="D20" s="190" t="s">
        <v>73</v>
      </c>
      <c r="E20" s="191"/>
      <c r="F20" s="202">
        <v>19.590169578564236</v>
      </c>
      <c r="G20" s="267">
        <v>3.9E-2</v>
      </c>
      <c r="H20" s="282">
        <f t="shared" si="0"/>
        <v>20.354186192128239</v>
      </c>
      <c r="I20" s="286">
        <f t="shared" si="1"/>
        <v>0.76401661356400297</v>
      </c>
      <c r="J20" s="183"/>
      <c r="K20" s="188" t="s">
        <v>173</v>
      </c>
      <c r="L20" s="189" t="s">
        <v>81</v>
      </c>
      <c r="M20" s="189" t="s">
        <v>73</v>
      </c>
      <c r="N20" s="271"/>
      <c r="O20" s="272">
        <v>38.946852948448971</v>
      </c>
      <c r="P20" s="273">
        <v>3.9E-2</v>
      </c>
      <c r="Q20" s="282">
        <f t="shared" si="2"/>
        <v>40.465780213438478</v>
      </c>
      <c r="R20" s="290">
        <f t="shared" si="3"/>
        <v>1.5189272649895074</v>
      </c>
    </row>
    <row r="21" spans="1:24" x14ac:dyDescent="0.2">
      <c r="A21" s="175"/>
      <c r="B21" s="188" t="s">
        <v>173</v>
      </c>
      <c r="C21" s="189" t="s">
        <v>81</v>
      </c>
      <c r="D21" s="190" t="s">
        <v>73</v>
      </c>
      <c r="E21" s="191"/>
      <c r="F21" s="202">
        <v>38.949615048448976</v>
      </c>
      <c r="G21" s="267">
        <v>3.9E-2</v>
      </c>
      <c r="H21" s="282">
        <f t="shared" si="0"/>
        <v>40.468650035338484</v>
      </c>
      <c r="I21" s="286">
        <f t="shared" si="1"/>
        <v>1.5190349868895083</v>
      </c>
      <c r="J21" s="183"/>
      <c r="K21" s="188" t="s">
        <v>174</v>
      </c>
      <c r="L21" s="189" t="s">
        <v>89</v>
      </c>
      <c r="M21" s="189" t="s">
        <v>73</v>
      </c>
      <c r="N21" s="271"/>
      <c r="O21" s="272">
        <v>19.590169578564236</v>
      </c>
      <c r="P21" s="273">
        <v>3.9E-2</v>
      </c>
      <c r="Q21" s="282">
        <f t="shared" si="2"/>
        <v>20.354186192128239</v>
      </c>
      <c r="R21" s="290">
        <f t="shared" si="3"/>
        <v>0.76401661356400297</v>
      </c>
    </row>
    <row r="22" spans="1:24" ht="15.75" thickBot="1" x14ac:dyDescent="0.25">
      <c r="A22" s="175"/>
      <c r="B22" s="188" t="s">
        <v>173</v>
      </c>
      <c r="C22" s="189" t="s">
        <v>89</v>
      </c>
      <c r="D22" s="190" t="s">
        <v>93</v>
      </c>
      <c r="E22" s="191"/>
      <c r="F22" s="202">
        <v>9.6108614446410581</v>
      </c>
      <c r="G22" s="267">
        <v>3.9E-2</v>
      </c>
      <c r="H22" s="282">
        <f t="shared" si="0"/>
        <v>9.9856850409820588</v>
      </c>
      <c r="I22" s="286">
        <f t="shared" si="1"/>
        <v>0.37482359634100071</v>
      </c>
      <c r="J22" s="183"/>
      <c r="K22" s="205" t="s">
        <v>153</v>
      </c>
      <c r="L22" s="206" t="s">
        <v>74</v>
      </c>
      <c r="M22" s="206" t="s">
        <v>73</v>
      </c>
      <c r="N22" s="274"/>
      <c r="O22" s="275">
        <v>35.106874905136536</v>
      </c>
      <c r="P22" s="276">
        <v>3.9E-2</v>
      </c>
      <c r="Q22" s="283">
        <f t="shared" si="2"/>
        <v>36.476043026436855</v>
      </c>
      <c r="R22" s="291">
        <f t="shared" si="3"/>
        <v>1.3691681213003193</v>
      </c>
    </row>
    <row r="23" spans="1:24" x14ac:dyDescent="0.2">
      <c r="A23" s="175"/>
      <c r="B23" s="188" t="s">
        <v>173</v>
      </c>
      <c r="C23" s="189" t="s">
        <v>81</v>
      </c>
      <c r="D23" s="190" t="s">
        <v>163</v>
      </c>
      <c r="E23" s="191"/>
      <c r="F23" s="202">
        <v>14.548156316149658</v>
      </c>
      <c r="G23" s="267">
        <v>3.9E-2</v>
      </c>
      <c r="H23" s="282">
        <f t="shared" si="0"/>
        <v>15.115534412479494</v>
      </c>
      <c r="I23" s="286">
        <f t="shared" si="1"/>
        <v>0.56737809632983627</v>
      </c>
      <c r="J23" s="183"/>
      <c r="Q23" s="213"/>
    </row>
    <row r="24" spans="1:24" x14ac:dyDescent="0.2">
      <c r="A24" s="175"/>
      <c r="B24" s="188" t="s">
        <v>174</v>
      </c>
      <c r="C24" s="189" t="s">
        <v>81</v>
      </c>
      <c r="D24" s="190" t="s">
        <v>84</v>
      </c>
      <c r="E24" s="191"/>
      <c r="F24" s="202">
        <v>23.196021174224487</v>
      </c>
      <c r="G24" s="267">
        <v>3.9E-2</v>
      </c>
      <c r="H24" s="282">
        <f t="shared" si="0"/>
        <v>24.100666000019242</v>
      </c>
      <c r="I24" s="286">
        <f t="shared" si="1"/>
        <v>0.90464482579475458</v>
      </c>
      <c r="J24" s="183"/>
      <c r="Q24" s="213"/>
    </row>
    <row r="25" spans="1:24" x14ac:dyDescent="0.2">
      <c r="A25" s="175"/>
      <c r="B25" s="188" t="s">
        <v>174</v>
      </c>
      <c r="C25" s="189" t="s">
        <v>81</v>
      </c>
      <c r="D25" s="190" t="s">
        <v>93</v>
      </c>
      <c r="E25" s="191"/>
      <c r="F25" s="202">
        <v>10.540075137112245</v>
      </c>
      <c r="G25" s="267">
        <v>3.9E-2</v>
      </c>
      <c r="H25" s="282">
        <f t="shared" si="0"/>
        <v>10.951138067459622</v>
      </c>
      <c r="I25" s="286">
        <f t="shared" si="1"/>
        <v>0.41106293034737718</v>
      </c>
      <c r="J25" s="183"/>
      <c r="Q25" s="213"/>
    </row>
    <row r="26" spans="1:24" x14ac:dyDescent="0.2">
      <c r="A26" s="175"/>
      <c r="B26" s="188" t="s">
        <v>174</v>
      </c>
      <c r="C26" s="189" t="s">
        <v>89</v>
      </c>
      <c r="D26" s="190" t="s">
        <v>163</v>
      </c>
      <c r="E26" s="191"/>
      <c r="F26" s="202">
        <v>12.807491426188079</v>
      </c>
      <c r="G26" s="267">
        <v>3.9E-2</v>
      </c>
      <c r="H26" s="282">
        <f t="shared" si="0"/>
        <v>13.306983591809413</v>
      </c>
      <c r="I26" s="286">
        <f t="shared" si="1"/>
        <v>0.49949216562133358</v>
      </c>
      <c r="J26" s="183"/>
      <c r="Q26" s="213"/>
    </row>
    <row r="27" spans="1:24" x14ac:dyDescent="0.2">
      <c r="A27" s="175"/>
      <c r="B27" s="188" t="s">
        <v>182</v>
      </c>
      <c r="C27" s="189" t="s">
        <v>89</v>
      </c>
      <c r="D27" s="190" t="s">
        <v>73</v>
      </c>
      <c r="E27" s="191"/>
      <c r="F27" s="202">
        <v>35.643290178564236</v>
      </c>
      <c r="G27" s="267">
        <v>3.9E-2</v>
      </c>
      <c r="H27" s="282">
        <f t="shared" si="0"/>
        <v>37.03337849552824</v>
      </c>
      <c r="I27" s="286">
        <f t="shared" si="1"/>
        <v>1.3900883169640039</v>
      </c>
      <c r="J27" s="183"/>
      <c r="K27" s="164" t="s">
        <v>13</v>
      </c>
      <c r="Q27" s="213"/>
    </row>
    <row r="28" spans="1:24" x14ac:dyDescent="0.2">
      <c r="A28" s="175"/>
      <c r="B28" s="188" t="s">
        <v>183</v>
      </c>
      <c r="C28" s="189" t="s">
        <v>170</v>
      </c>
      <c r="D28" s="190" t="s">
        <v>84</v>
      </c>
      <c r="E28" s="191"/>
      <c r="F28" s="202">
        <v>39.254404849777593</v>
      </c>
      <c r="G28" s="267">
        <v>3.9E-2</v>
      </c>
      <c r="H28" s="282">
        <f t="shared" si="0"/>
        <v>40.785326638918917</v>
      </c>
      <c r="I28" s="286">
        <f t="shared" si="1"/>
        <v>1.530921789141324</v>
      </c>
      <c r="J28" s="183"/>
      <c r="Q28" s="213"/>
    </row>
    <row r="29" spans="1:24" x14ac:dyDescent="0.2">
      <c r="A29" s="175"/>
      <c r="B29" s="188" t="s">
        <v>184</v>
      </c>
      <c r="C29" s="189" t="s">
        <v>89</v>
      </c>
      <c r="D29" s="190" t="s">
        <v>73</v>
      </c>
      <c r="E29" s="191"/>
      <c r="F29" s="202">
        <v>31.669139778564237</v>
      </c>
      <c r="G29" s="267">
        <v>3.9E-2</v>
      </c>
      <c r="H29" s="282">
        <f t="shared" si="0"/>
        <v>32.904236229928237</v>
      </c>
      <c r="I29" s="286">
        <f t="shared" si="1"/>
        <v>1.2350964513640008</v>
      </c>
      <c r="J29" s="183"/>
      <c r="Q29" s="213"/>
    </row>
    <row r="30" spans="1:24" x14ac:dyDescent="0.2">
      <c r="A30" s="175"/>
      <c r="B30" s="188" t="s">
        <v>184</v>
      </c>
      <c r="C30" s="189" t="s">
        <v>164</v>
      </c>
      <c r="D30" s="190" t="s">
        <v>165</v>
      </c>
      <c r="E30" s="191"/>
      <c r="F30" s="202">
        <v>23.306012478564234</v>
      </c>
      <c r="G30" s="267">
        <v>3.9E-2</v>
      </c>
      <c r="H30" s="282">
        <f t="shared" si="0"/>
        <v>24.214946965228236</v>
      </c>
      <c r="I30" s="286">
        <f t="shared" si="1"/>
        <v>0.90893448666400189</v>
      </c>
      <c r="J30" s="183"/>
      <c r="Q30" s="213"/>
    </row>
    <row r="31" spans="1:24" x14ac:dyDescent="0.2">
      <c r="A31" s="175"/>
      <c r="B31" s="188" t="s">
        <v>184</v>
      </c>
      <c r="C31" s="189" t="s">
        <v>89</v>
      </c>
      <c r="D31" s="190" t="s">
        <v>73</v>
      </c>
      <c r="E31" s="191"/>
      <c r="F31" s="202">
        <v>24.695553378564234</v>
      </c>
      <c r="G31" s="267">
        <v>3.9E-2</v>
      </c>
      <c r="H31" s="282">
        <f t="shared" si="0"/>
        <v>25.658679960328239</v>
      </c>
      <c r="I31" s="286">
        <f t="shared" si="1"/>
        <v>0.9631265817640049</v>
      </c>
      <c r="J31" s="183"/>
      <c r="Q31" s="213"/>
    </row>
    <row r="32" spans="1:24" x14ac:dyDescent="0.2">
      <c r="A32" s="175"/>
      <c r="B32" s="188" t="s">
        <v>185</v>
      </c>
      <c r="C32" s="189" t="s">
        <v>166</v>
      </c>
      <c r="D32" s="190" t="s">
        <v>93</v>
      </c>
      <c r="E32" s="191"/>
      <c r="F32" s="202">
        <v>21.695503578564235</v>
      </c>
      <c r="G32" s="267">
        <v>3.9E-2</v>
      </c>
      <c r="H32" s="282">
        <f t="shared" si="0"/>
        <v>22.541628218128238</v>
      </c>
      <c r="I32" s="286">
        <f t="shared" si="1"/>
        <v>0.84612463956400319</v>
      </c>
      <c r="J32" s="183"/>
      <c r="Q32" s="213"/>
    </row>
    <row r="33" spans="1:17" x14ac:dyDescent="0.2">
      <c r="A33" s="175"/>
      <c r="B33" s="188" t="s">
        <v>186</v>
      </c>
      <c r="C33" s="189" t="s">
        <v>89</v>
      </c>
      <c r="D33" s="190" t="s">
        <v>84</v>
      </c>
      <c r="E33" s="191"/>
      <c r="F33" s="202">
        <v>31.619459889282119</v>
      </c>
      <c r="G33" s="267">
        <v>3.9E-2</v>
      </c>
      <c r="H33" s="282">
        <f t="shared" si="0"/>
        <v>32.852618824964118</v>
      </c>
      <c r="I33" s="286">
        <f t="shared" si="1"/>
        <v>1.233158935681999</v>
      </c>
      <c r="J33" s="183"/>
      <c r="Q33" s="213"/>
    </row>
    <row r="34" spans="1:17" x14ac:dyDescent="0.2">
      <c r="A34" s="175"/>
      <c r="B34" s="188" t="s">
        <v>186</v>
      </c>
      <c r="C34" s="189" t="s">
        <v>89</v>
      </c>
      <c r="D34" s="190" t="s">
        <v>163</v>
      </c>
      <c r="E34" s="191"/>
      <c r="F34" s="202">
        <v>15.40539992618808</v>
      </c>
      <c r="G34" s="267">
        <v>3.9E-2</v>
      </c>
      <c r="H34" s="282">
        <f t="shared" si="0"/>
        <v>16.006210523309413</v>
      </c>
      <c r="I34" s="286">
        <f t="shared" si="1"/>
        <v>0.60081059712133289</v>
      </c>
      <c r="J34" s="183"/>
      <c r="Q34" s="213"/>
    </row>
    <row r="35" spans="1:17" x14ac:dyDescent="0.2">
      <c r="A35" s="175"/>
      <c r="B35" s="188" t="s">
        <v>162</v>
      </c>
      <c r="C35" s="189" t="s">
        <v>89</v>
      </c>
      <c r="D35" s="190" t="s">
        <v>84</v>
      </c>
      <c r="E35" s="191"/>
      <c r="F35" s="202">
        <v>31.619459889282119</v>
      </c>
      <c r="G35" s="267">
        <v>3.9E-2</v>
      </c>
      <c r="H35" s="282">
        <f t="shared" si="0"/>
        <v>32.852618824964118</v>
      </c>
      <c r="I35" s="286">
        <f t="shared" si="1"/>
        <v>1.233158935681999</v>
      </c>
      <c r="J35" s="183"/>
      <c r="Q35" s="213"/>
    </row>
    <row r="36" spans="1:17" x14ac:dyDescent="0.2">
      <c r="B36" s="188" t="s">
        <v>188</v>
      </c>
      <c r="C36" s="189" t="s">
        <v>89</v>
      </c>
      <c r="D36" s="190" t="s">
        <v>73</v>
      </c>
      <c r="E36" s="191"/>
      <c r="F36" s="202">
        <v>24.733199778564234</v>
      </c>
      <c r="G36" s="267">
        <v>3.9E-2</v>
      </c>
      <c r="H36" s="282">
        <f t="shared" si="0"/>
        <v>25.697794569928238</v>
      </c>
      <c r="I36" s="286">
        <f t="shared" si="1"/>
        <v>0.96459479136400361</v>
      </c>
      <c r="J36" s="183"/>
      <c r="Q36" s="213"/>
    </row>
    <row r="37" spans="1:17" x14ac:dyDescent="0.2">
      <c r="B37" s="188" t="s">
        <v>187</v>
      </c>
      <c r="C37" s="189" t="s">
        <v>164</v>
      </c>
      <c r="D37" s="190" t="s">
        <v>165</v>
      </c>
      <c r="E37" s="191"/>
      <c r="F37" s="202">
        <v>20.641199778564236</v>
      </c>
      <c r="G37" s="267">
        <v>3.9E-2</v>
      </c>
      <c r="H37" s="282">
        <f t="shared" si="0"/>
        <v>21.44620656992824</v>
      </c>
      <c r="I37" s="286">
        <f t="shared" si="1"/>
        <v>0.80500679136400421</v>
      </c>
      <c r="J37" s="183"/>
      <c r="Q37" s="213"/>
    </row>
    <row r="38" spans="1:17" ht="16.899999999999999" customHeight="1" thickBot="1" x14ac:dyDescent="0.25">
      <c r="B38" s="205" t="s">
        <v>187</v>
      </c>
      <c r="C38" s="206" t="s">
        <v>166</v>
      </c>
      <c r="D38" s="207" t="s">
        <v>93</v>
      </c>
      <c r="E38" s="208"/>
      <c r="F38" s="209">
        <v>23.464679778564236</v>
      </c>
      <c r="G38" s="277">
        <v>3.9E-2</v>
      </c>
      <c r="H38" s="283">
        <f t="shared" si="0"/>
        <v>24.379802289928239</v>
      </c>
      <c r="I38" s="287">
        <f t="shared" si="1"/>
        <v>0.9151225113640038</v>
      </c>
      <c r="J38" s="183"/>
      <c r="Q38" s="213"/>
    </row>
  </sheetData>
  <mergeCells count="9">
    <mergeCell ref="R4:R5"/>
    <mergeCell ref="B2:Q2"/>
    <mergeCell ref="F4:F5"/>
    <mergeCell ref="H4:H5"/>
    <mergeCell ref="O4:O5"/>
    <mergeCell ref="P4:P5"/>
    <mergeCell ref="Q4:Q5"/>
    <mergeCell ref="G4:G5"/>
    <mergeCell ref="I4:I5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Draught</vt:lpstr>
      <vt:lpstr>Packaged</vt:lpstr>
      <vt:lpstr>3PP Draught</vt:lpstr>
      <vt:lpstr>3PP Packaged</vt:lpstr>
      <vt:lpstr>'3PP Draught'!Print_Area</vt:lpstr>
      <vt:lpstr>'3PP Packaged'!Print_Area</vt:lpstr>
      <vt:lpstr>Draught!Print_Area</vt:lpstr>
      <vt:lpstr>Packaged!Print_Area</vt:lpstr>
    </vt:vector>
  </TitlesOfParts>
  <Company>Anheuser-Busch InBev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Mirpuri, Sunny</dc:creator>
  <cp:lastModifiedBy>Parker, Jayne</cp:lastModifiedBy>
  <cp:lastPrinted>2017-12-06T16:22:09Z</cp:lastPrinted>
  <dcterms:created xsi:type="dcterms:W3CDTF">2013-12-23T11:35:19Z</dcterms:created>
  <dcterms:modified xsi:type="dcterms:W3CDTF">2018-01-02T12:58:07Z</dcterms:modified>
</cp:coreProperties>
</file>